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ILE\Uzivatele\lorenc\VÝBĚROVÉ ŘÍZENÍ 20\ZŠ ČSA - oprava sociálního zázemí, III. etapa\VŘ PD\"/>
    </mc:Choice>
  </mc:AlternateContent>
  <bookViews>
    <workbookView xWindow="0" yWindow="0" windowWidth="28800" windowHeight="12450"/>
  </bookViews>
  <sheets>
    <sheet name="Rekapitulace stavby" sheetId="1" r:id="rId1"/>
    <sheet name="001 - Stavebně - konstruk..." sheetId="2" r:id="rId2"/>
    <sheet name="002 - Technické prostředí..." sheetId="3" r:id="rId3"/>
    <sheet name="003 - Ostatní a vedlejší ..." sheetId="4" r:id="rId4"/>
  </sheets>
  <definedNames>
    <definedName name="_xlnm._FilterDatabase" localSheetId="1" hidden="1">'001 - Stavebně - konstruk...'!$C$135:$K$417</definedName>
    <definedName name="_xlnm._FilterDatabase" localSheetId="2" hidden="1">'002 - Technické prostředí...'!$C$132:$K$360</definedName>
    <definedName name="_xlnm._FilterDatabase" localSheetId="3" hidden="1">'003 - Ostatní a vedlejší ...'!$C$121:$K$150</definedName>
    <definedName name="_xlnm.Print_Titles" localSheetId="1">'001 - Stavebně - konstruk...'!$135:$135</definedName>
    <definedName name="_xlnm.Print_Titles" localSheetId="2">'002 - Technické prostředí...'!$132:$132</definedName>
    <definedName name="_xlnm.Print_Titles" localSheetId="3">'003 - Ostatní a vedlejší ...'!$121:$121</definedName>
    <definedName name="_xlnm.Print_Titles" localSheetId="0">'Rekapitulace stavby'!$92:$92</definedName>
    <definedName name="_xlnm.Print_Area" localSheetId="1">'001 - Stavebně - konstruk...'!$C$4:$J$76,'001 - Stavebně - konstruk...'!$C$82:$J$115,'001 - Stavebně - konstruk...'!$C$121:$K$417</definedName>
    <definedName name="_xlnm.Print_Area" localSheetId="2">'002 - Technické prostředí...'!$C$4:$J$76,'002 - Technické prostředí...'!$C$82:$J$112,'002 - Technické prostředí...'!$C$118:$K$360</definedName>
    <definedName name="_xlnm.Print_Area" localSheetId="3">'003 - Ostatní a vedlejší ...'!$C$4:$J$76,'003 - Ostatní a vedlejší ...'!$C$82:$J$101,'003 - Ostatní a vedlejší ...'!$C$107:$K$150</definedName>
    <definedName name="_xlnm.Print_Area" localSheetId="0">'Rekapitulace stavby'!$D$4:$AO$76,'Rekapitulace stavby'!$C$82:$AQ$99</definedName>
  </definedNames>
  <calcPr calcId="162913"/>
</workbook>
</file>

<file path=xl/calcChain.xml><?xml version="1.0" encoding="utf-8"?>
<calcChain xmlns="http://schemas.openxmlformats.org/spreadsheetml/2006/main">
  <c r="J39" i="4" l="1"/>
  <c r="J38" i="4"/>
  <c r="AY98" i="1"/>
  <c r="J37" i="4"/>
  <c r="AX98" i="1"/>
  <c r="BI149" i="4"/>
  <c r="BH149" i="4"/>
  <c r="BG149" i="4"/>
  <c r="BF149" i="4"/>
  <c r="T149" i="4"/>
  <c r="R149" i="4"/>
  <c r="P149" i="4"/>
  <c r="BK149" i="4"/>
  <c r="J149" i="4"/>
  <c r="BE149" i="4"/>
  <c r="BI147" i="4"/>
  <c r="BH147" i="4"/>
  <c r="BG147" i="4"/>
  <c r="BF147" i="4"/>
  <c r="T147" i="4"/>
  <c r="R147" i="4"/>
  <c r="P147" i="4"/>
  <c r="BK147" i="4"/>
  <c r="J147" i="4"/>
  <c r="BE147" i="4"/>
  <c r="BI145" i="4"/>
  <c r="BH145" i="4"/>
  <c r="BG145" i="4"/>
  <c r="BF145" i="4"/>
  <c r="T145" i="4"/>
  <c r="R145" i="4"/>
  <c r="P145" i="4"/>
  <c r="BK145" i="4"/>
  <c r="J145" i="4"/>
  <c r="BE145" i="4"/>
  <c r="BI143" i="4"/>
  <c r="BH143" i="4"/>
  <c r="BG143" i="4"/>
  <c r="BF143" i="4"/>
  <c r="T143" i="4"/>
  <c r="R143" i="4"/>
  <c r="P143" i="4"/>
  <c r="BK143" i="4"/>
  <c r="J143" i="4"/>
  <c r="BE143" i="4"/>
  <c r="BI141" i="4"/>
  <c r="BH141" i="4"/>
  <c r="BG141" i="4"/>
  <c r="BF141" i="4"/>
  <c r="T141" i="4"/>
  <c r="R141" i="4"/>
  <c r="P141" i="4"/>
  <c r="BK141" i="4"/>
  <c r="J141" i="4"/>
  <c r="BE141" i="4"/>
  <c r="BI139" i="4"/>
  <c r="BH139" i="4"/>
  <c r="BG139" i="4"/>
  <c r="BF139" i="4"/>
  <c r="T139" i="4"/>
  <c r="R139" i="4"/>
  <c r="P139" i="4"/>
  <c r="BK139" i="4"/>
  <c r="J139" i="4"/>
  <c r="BE139" i="4"/>
  <c r="BI137" i="4"/>
  <c r="BH137" i="4"/>
  <c r="BG137" i="4"/>
  <c r="BF137" i="4"/>
  <c r="T137" i="4"/>
  <c r="R137" i="4"/>
  <c r="P137" i="4"/>
  <c r="BK137" i="4"/>
  <c r="J137" i="4"/>
  <c r="BE137" i="4"/>
  <c r="BI135" i="4"/>
  <c r="BH135" i="4"/>
  <c r="BG135" i="4"/>
  <c r="BF135" i="4"/>
  <c r="T135" i="4"/>
  <c r="R135" i="4"/>
  <c r="P135" i="4"/>
  <c r="BK135" i="4"/>
  <c r="J135" i="4"/>
  <c r="BE135" i="4"/>
  <c r="BI133" i="4"/>
  <c r="BH133" i="4"/>
  <c r="BG133" i="4"/>
  <c r="BF133" i="4"/>
  <c r="T133" i="4"/>
  <c r="R133" i="4"/>
  <c r="P133" i="4"/>
  <c r="BK133" i="4"/>
  <c r="J133" i="4"/>
  <c r="BE133" i="4"/>
  <c r="BI131" i="4"/>
  <c r="BH131" i="4"/>
  <c r="BG131" i="4"/>
  <c r="BF131" i="4"/>
  <c r="T131" i="4"/>
  <c r="R131" i="4"/>
  <c r="P131" i="4"/>
  <c r="BK131" i="4"/>
  <c r="J131" i="4"/>
  <c r="BE131" i="4"/>
  <c r="BI129" i="4"/>
  <c r="BH129" i="4"/>
  <c r="BG129" i="4"/>
  <c r="BF129" i="4"/>
  <c r="T129" i="4"/>
  <c r="R129" i="4"/>
  <c r="R124" i="4" s="1"/>
  <c r="R123" i="4" s="1"/>
  <c r="R122" i="4" s="1"/>
  <c r="P129" i="4"/>
  <c r="BK129" i="4"/>
  <c r="J129" i="4"/>
  <c r="BE129" i="4"/>
  <c r="BI127" i="4"/>
  <c r="BH127" i="4"/>
  <c r="BG127" i="4"/>
  <c r="BF127" i="4"/>
  <c r="T127" i="4"/>
  <c r="R127" i="4"/>
  <c r="P127" i="4"/>
  <c r="BK127" i="4"/>
  <c r="J127" i="4"/>
  <c r="BE127" i="4"/>
  <c r="BI125" i="4"/>
  <c r="F39" i="4"/>
  <c r="BD98" i="1" s="1"/>
  <c r="BH125" i="4"/>
  <c r="F38" i="4" s="1"/>
  <c r="BC98" i="1" s="1"/>
  <c r="BG125" i="4"/>
  <c r="F37" i="4"/>
  <c r="BB98" i="1" s="1"/>
  <c r="BF125" i="4"/>
  <c r="T125" i="4"/>
  <c r="T124" i="4"/>
  <c r="T123" i="4" s="1"/>
  <c r="T122" i="4"/>
  <c r="R125" i="4"/>
  <c r="P125" i="4"/>
  <c r="P124" i="4"/>
  <c r="P123" i="4" s="1"/>
  <c r="P122" i="4" s="1"/>
  <c r="AU98" i="1" s="1"/>
  <c r="BK125" i="4"/>
  <c r="J125" i="4"/>
  <c r="BE125" i="4" s="1"/>
  <c r="F35" i="4" s="1"/>
  <c r="AZ98" i="1" s="1"/>
  <c r="J118" i="4"/>
  <c r="F118" i="4"/>
  <c r="F116" i="4"/>
  <c r="E114" i="4"/>
  <c r="J93" i="4"/>
  <c r="F93" i="4"/>
  <c r="F91" i="4"/>
  <c r="E89" i="4"/>
  <c r="J26" i="4"/>
  <c r="E26" i="4"/>
  <c r="J119" i="4" s="1"/>
  <c r="J94" i="4"/>
  <c r="J25" i="4"/>
  <c r="J20" i="4"/>
  <c r="E20" i="4"/>
  <c r="F119" i="4"/>
  <c r="F94" i="4"/>
  <c r="J19" i="4"/>
  <c r="J14" i="4"/>
  <c r="J116" i="4"/>
  <c r="J91" i="4"/>
  <c r="E7" i="4"/>
  <c r="E110" i="4" s="1"/>
  <c r="E85" i="4"/>
  <c r="J39" i="3"/>
  <c r="J38" i="3"/>
  <c r="AY97" i="1" s="1"/>
  <c r="J37" i="3"/>
  <c r="AX97" i="1" s="1"/>
  <c r="BI353" i="3"/>
  <c r="BH353" i="3"/>
  <c r="BG353" i="3"/>
  <c r="BF353" i="3"/>
  <c r="T353" i="3"/>
  <c r="T352" i="3" s="1"/>
  <c r="R353" i="3"/>
  <c r="R352" i="3" s="1"/>
  <c r="P353" i="3"/>
  <c r="P352" i="3" s="1"/>
  <c r="BK353" i="3"/>
  <c r="BK352" i="3" s="1"/>
  <c r="J352" i="3" s="1"/>
  <c r="J111" i="3" s="1"/>
  <c r="J353" i="3"/>
  <c r="BE353" i="3"/>
  <c r="BI350" i="3"/>
  <c r="BH350" i="3"/>
  <c r="BG350" i="3"/>
  <c r="BF350" i="3"/>
  <c r="T350" i="3"/>
  <c r="R350" i="3"/>
  <c r="P350" i="3"/>
  <c r="BK350" i="3"/>
  <c r="J350" i="3"/>
  <c r="BE350" i="3" s="1"/>
  <c r="BI348" i="3"/>
  <c r="BH348" i="3"/>
  <c r="BG348" i="3"/>
  <c r="BF348" i="3"/>
  <c r="T348" i="3"/>
  <c r="R348" i="3"/>
  <c r="P348" i="3"/>
  <c r="BK348" i="3"/>
  <c r="J348" i="3"/>
  <c r="BE348" i="3" s="1"/>
  <c r="BI346" i="3"/>
  <c r="BH346" i="3"/>
  <c r="BG346" i="3"/>
  <c r="BF346" i="3"/>
  <c r="T346" i="3"/>
  <c r="R346" i="3"/>
  <c r="P346" i="3"/>
  <c r="BK346" i="3"/>
  <c r="J346" i="3"/>
  <c r="BE346" i="3" s="1"/>
  <c r="BI344" i="3"/>
  <c r="BH344" i="3"/>
  <c r="BG344" i="3"/>
  <c r="BF344" i="3"/>
  <c r="T344" i="3"/>
  <c r="R344" i="3"/>
  <c r="P344" i="3"/>
  <c r="BK344" i="3"/>
  <c r="J344" i="3"/>
  <c r="BE344" i="3" s="1"/>
  <c r="BI341" i="3"/>
  <c r="BH341" i="3"/>
  <c r="BG341" i="3"/>
  <c r="BF341" i="3"/>
  <c r="T341" i="3"/>
  <c r="R341" i="3"/>
  <c r="R340" i="3" s="1"/>
  <c r="P341" i="3"/>
  <c r="BK341" i="3"/>
  <c r="BK340" i="3" s="1"/>
  <c r="J340" i="3" s="1"/>
  <c r="J110" i="3" s="1"/>
  <c r="J341" i="3"/>
  <c r="BE341" i="3"/>
  <c r="BI338" i="3"/>
  <c r="BH338" i="3"/>
  <c r="BG338" i="3"/>
  <c r="BF338" i="3"/>
  <c r="T338" i="3"/>
  <c r="R338" i="3"/>
  <c r="P338" i="3"/>
  <c r="BK338" i="3"/>
  <c r="J338" i="3"/>
  <c r="BE338" i="3" s="1"/>
  <c r="BI335" i="3"/>
  <c r="BH335" i="3"/>
  <c r="BG335" i="3"/>
  <c r="BF335" i="3"/>
  <c r="T335" i="3"/>
  <c r="R335" i="3"/>
  <c r="P335" i="3"/>
  <c r="BK335" i="3"/>
  <c r="J335" i="3"/>
  <c r="BE335" i="3" s="1"/>
  <c r="BI332" i="3"/>
  <c r="BH332" i="3"/>
  <c r="BG332" i="3"/>
  <c r="BF332" i="3"/>
  <c r="T332" i="3"/>
  <c r="R332" i="3"/>
  <c r="P332" i="3"/>
  <c r="BK332" i="3"/>
  <c r="J332" i="3"/>
  <c r="BE332" i="3" s="1"/>
  <c r="BI329" i="3"/>
  <c r="BH329" i="3"/>
  <c r="BG329" i="3"/>
  <c r="BF329" i="3"/>
  <c r="T329" i="3"/>
  <c r="R329" i="3"/>
  <c r="P329" i="3"/>
  <c r="BK329" i="3"/>
  <c r="J329" i="3"/>
  <c r="BE329" i="3" s="1"/>
  <c r="BI326" i="3"/>
  <c r="BH326" i="3"/>
  <c r="BG326" i="3"/>
  <c r="BF326" i="3"/>
  <c r="T326" i="3"/>
  <c r="R326" i="3"/>
  <c r="P326" i="3"/>
  <c r="BK326" i="3"/>
  <c r="J326" i="3"/>
  <c r="BE326" i="3" s="1"/>
  <c r="BI323" i="3"/>
  <c r="BH323" i="3"/>
  <c r="BG323" i="3"/>
  <c r="BF323" i="3"/>
  <c r="T323" i="3"/>
  <c r="R323" i="3"/>
  <c r="P323" i="3"/>
  <c r="BK323" i="3"/>
  <c r="J323" i="3"/>
  <c r="BE323" i="3" s="1"/>
  <c r="BI320" i="3"/>
  <c r="BH320" i="3"/>
  <c r="BG320" i="3"/>
  <c r="BF320" i="3"/>
  <c r="T320" i="3"/>
  <c r="R320" i="3"/>
  <c r="P320" i="3"/>
  <c r="BK320" i="3"/>
  <c r="J320" i="3"/>
  <c r="BE320" i="3" s="1"/>
  <c r="BI317" i="3"/>
  <c r="BH317" i="3"/>
  <c r="BG317" i="3"/>
  <c r="BF317" i="3"/>
  <c r="T317" i="3"/>
  <c r="R317" i="3"/>
  <c r="P317" i="3"/>
  <c r="BK317" i="3"/>
  <c r="J317" i="3"/>
  <c r="BE317" i="3" s="1"/>
  <c r="BI315" i="3"/>
  <c r="BH315" i="3"/>
  <c r="BG315" i="3"/>
  <c r="BF315" i="3"/>
  <c r="T315" i="3"/>
  <c r="R315" i="3"/>
  <c r="P315" i="3"/>
  <c r="BK315" i="3"/>
  <c r="J315" i="3"/>
  <c r="BE315" i="3" s="1"/>
  <c r="BI313" i="3"/>
  <c r="BH313" i="3"/>
  <c r="BG313" i="3"/>
  <c r="BF313" i="3"/>
  <c r="T313" i="3"/>
  <c r="R313" i="3"/>
  <c r="P313" i="3"/>
  <c r="BK313" i="3"/>
  <c r="J313" i="3"/>
  <c r="BE313" i="3" s="1"/>
  <c r="BI311" i="3"/>
  <c r="BH311" i="3"/>
  <c r="BG311" i="3"/>
  <c r="BF311" i="3"/>
  <c r="T311" i="3"/>
  <c r="R311" i="3"/>
  <c r="R310" i="3" s="1"/>
  <c r="P311" i="3"/>
  <c r="BK311" i="3"/>
  <c r="BK310" i="3" s="1"/>
  <c r="J310" i="3" s="1"/>
  <c r="J109" i="3" s="1"/>
  <c r="J311" i="3"/>
  <c r="BE311" i="3"/>
  <c r="BI308" i="3"/>
  <c r="BH308" i="3"/>
  <c r="BG308" i="3"/>
  <c r="BF308" i="3"/>
  <c r="T308" i="3"/>
  <c r="R308" i="3"/>
  <c r="P308" i="3"/>
  <c r="BK308" i="3"/>
  <c r="J308" i="3"/>
  <c r="BE308" i="3" s="1"/>
  <c r="BI305" i="3"/>
  <c r="BH305" i="3"/>
  <c r="BG305" i="3"/>
  <c r="BF305" i="3"/>
  <c r="T305" i="3"/>
  <c r="T304" i="3" s="1"/>
  <c r="R305" i="3"/>
  <c r="R304" i="3" s="1"/>
  <c r="P305" i="3"/>
  <c r="P304" i="3" s="1"/>
  <c r="BK305" i="3"/>
  <c r="BK304" i="3" s="1"/>
  <c r="J304" i="3"/>
  <c r="J108" i="3" s="1"/>
  <c r="J305" i="3"/>
  <c r="BE305" i="3"/>
  <c r="BI302" i="3"/>
  <c r="BH302" i="3"/>
  <c r="BG302" i="3"/>
  <c r="BF302" i="3"/>
  <c r="T302" i="3"/>
  <c r="R302" i="3"/>
  <c r="P302" i="3"/>
  <c r="BK302" i="3"/>
  <c r="J302" i="3"/>
  <c r="BE302" i="3" s="1"/>
  <c r="BI299" i="3"/>
  <c r="BH299" i="3"/>
  <c r="BG299" i="3"/>
  <c r="BF299" i="3"/>
  <c r="T299" i="3"/>
  <c r="R299" i="3"/>
  <c r="P299" i="3"/>
  <c r="BK299" i="3"/>
  <c r="J299" i="3"/>
  <c r="BE299" i="3" s="1"/>
  <c r="BI296" i="3"/>
  <c r="BH296" i="3"/>
  <c r="BG296" i="3"/>
  <c r="BF296" i="3"/>
  <c r="T296" i="3"/>
  <c r="R296" i="3"/>
  <c r="P296" i="3"/>
  <c r="BK296" i="3"/>
  <c r="J296" i="3"/>
  <c r="BE296" i="3" s="1"/>
  <c r="BI291" i="3"/>
  <c r="BH291" i="3"/>
  <c r="BG291" i="3"/>
  <c r="BF291" i="3"/>
  <c r="T291" i="3"/>
  <c r="R291" i="3"/>
  <c r="P291" i="3"/>
  <c r="BK291" i="3"/>
  <c r="J291" i="3"/>
  <c r="BE291" i="3" s="1"/>
  <c r="BI286" i="3"/>
  <c r="BH286" i="3"/>
  <c r="BG286" i="3"/>
  <c r="BF286" i="3"/>
  <c r="T286" i="3"/>
  <c r="R286" i="3"/>
  <c r="P286" i="3"/>
  <c r="BK286" i="3"/>
  <c r="J286" i="3"/>
  <c r="BE286" i="3" s="1"/>
  <c r="BI283" i="3"/>
  <c r="BH283" i="3"/>
  <c r="BG283" i="3"/>
  <c r="BF283" i="3"/>
  <c r="T283" i="3"/>
  <c r="R283" i="3"/>
  <c r="P283" i="3"/>
  <c r="BK283" i="3"/>
  <c r="J283" i="3"/>
  <c r="BE283" i="3" s="1"/>
  <c r="BI280" i="3"/>
  <c r="BH280" i="3"/>
  <c r="BG280" i="3"/>
  <c r="BF280" i="3"/>
  <c r="T280" i="3"/>
  <c r="R280" i="3"/>
  <c r="P280" i="3"/>
  <c r="BK280" i="3"/>
  <c r="J280" i="3"/>
  <c r="BE280" i="3" s="1"/>
  <c r="BI277" i="3"/>
  <c r="BH277" i="3"/>
  <c r="BG277" i="3"/>
  <c r="BF277" i="3"/>
  <c r="T277" i="3"/>
  <c r="R277" i="3"/>
  <c r="P277" i="3"/>
  <c r="BK277" i="3"/>
  <c r="J277" i="3"/>
  <c r="BE277" i="3"/>
  <c r="BI274" i="3"/>
  <c r="BH274" i="3"/>
  <c r="BG274" i="3"/>
  <c r="BF274" i="3"/>
  <c r="T274" i="3"/>
  <c r="R274" i="3"/>
  <c r="P274" i="3"/>
  <c r="BK274" i="3"/>
  <c r="J274" i="3"/>
  <c r="BE274" i="3" s="1"/>
  <c r="BI271" i="3"/>
  <c r="BH271" i="3"/>
  <c r="BG271" i="3"/>
  <c r="BF271" i="3"/>
  <c r="T271" i="3"/>
  <c r="R271" i="3"/>
  <c r="P271" i="3"/>
  <c r="BK271" i="3"/>
  <c r="J271" i="3"/>
  <c r="BE271" i="3"/>
  <c r="BI268" i="3"/>
  <c r="BH268" i="3"/>
  <c r="BG268" i="3"/>
  <c r="BF268" i="3"/>
  <c r="T268" i="3"/>
  <c r="R268" i="3"/>
  <c r="P268" i="3"/>
  <c r="BK268" i="3"/>
  <c r="J268" i="3"/>
  <c r="BE268" i="3" s="1"/>
  <c r="BI265" i="3"/>
  <c r="BH265" i="3"/>
  <c r="BG265" i="3"/>
  <c r="BF265" i="3"/>
  <c r="T265" i="3"/>
  <c r="R265" i="3"/>
  <c r="P265" i="3"/>
  <c r="BK265" i="3"/>
  <c r="J265" i="3"/>
  <c r="BE265" i="3"/>
  <c r="BI262" i="3"/>
  <c r="BH262" i="3"/>
  <c r="BG262" i="3"/>
  <c r="BF262" i="3"/>
  <c r="T262" i="3"/>
  <c r="T261" i="3" s="1"/>
  <c r="R262" i="3"/>
  <c r="R261" i="3"/>
  <c r="P262" i="3"/>
  <c r="BK262" i="3"/>
  <c r="BK261" i="3"/>
  <c r="J261" i="3"/>
  <c r="J107" i="3" s="1"/>
  <c r="J262" i="3"/>
  <c r="BE262" i="3"/>
  <c r="BI259" i="3"/>
  <c r="BH259" i="3"/>
  <c r="BG259" i="3"/>
  <c r="BF259" i="3"/>
  <c r="T259" i="3"/>
  <c r="R259" i="3"/>
  <c r="P259" i="3"/>
  <c r="BK259" i="3"/>
  <c r="J259" i="3"/>
  <c r="BE259" i="3" s="1"/>
  <c r="BI257" i="3"/>
  <c r="BH257" i="3"/>
  <c r="BG257" i="3"/>
  <c r="BF257" i="3"/>
  <c r="T257" i="3"/>
  <c r="R257" i="3"/>
  <c r="P257" i="3"/>
  <c r="BK257" i="3"/>
  <c r="J257" i="3"/>
  <c r="BE257" i="3"/>
  <c r="BI254" i="3"/>
  <c r="BH254" i="3"/>
  <c r="BG254" i="3"/>
  <c r="BF254" i="3"/>
  <c r="T254" i="3"/>
  <c r="R254" i="3"/>
  <c r="P254" i="3"/>
  <c r="BK254" i="3"/>
  <c r="J254" i="3"/>
  <c r="BE254" i="3" s="1"/>
  <c r="BI251" i="3"/>
  <c r="BH251" i="3"/>
  <c r="BG251" i="3"/>
  <c r="BF251" i="3"/>
  <c r="T251" i="3"/>
  <c r="R251" i="3"/>
  <c r="P251" i="3"/>
  <c r="BK251" i="3"/>
  <c r="J251" i="3"/>
  <c r="BE251" i="3"/>
  <c r="BI248" i="3"/>
  <c r="BH248" i="3"/>
  <c r="BG248" i="3"/>
  <c r="BF248" i="3"/>
  <c r="T248" i="3"/>
  <c r="R248" i="3"/>
  <c r="P248" i="3"/>
  <c r="BK248" i="3"/>
  <c r="J248" i="3"/>
  <c r="BE248" i="3" s="1"/>
  <c r="BI245" i="3"/>
  <c r="BH245" i="3"/>
  <c r="BG245" i="3"/>
  <c r="BF245" i="3"/>
  <c r="T245" i="3"/>
  <c r="R245" i="3"/>
  <c r="P245" i="3"/>
  <c r="BK245" i="3"/>
  <c r="J245" i="3"/>
  <c r="BE245" i="3"/>
  <c r="BI242" i="3"/>
  <c r="BH242" i="3"/>
  <c r="BG242" i="3"/>
  <c r="BF242" i="3"/>
  <c r="T242" i="3"/>
  <c r="R242" i="3"/>
  <c r="P242" i="3"/>
  <c r="BK242" i="3"/>
  <c r="J242" i="3"/>
  <c r="BE242" i="3" s="1"/>
  <c r="BI239" i="3"/>
  <c r="BH239" i="3"/>
  <c r="BG239" i="3"/>
  <c r="BF239" i="3"/>
  <c r="T239" i="3"/>
  <c r="R239" i="3"/>
  <c r="P239" i="3"/>
  <c r="BK239" i="3"/>
  <c r="J239" i="3"/>
  <c r="BE239" i="3"/>
  <c r="BI236" i="3"/>
  <c r="BH236" i="3"/>
  <c r="BG236" i="3"/>
  <c r="BF236" i="3"/>
  <c r="T236" i="3"/>
  <c r="R236" i="3"/>
  <c r="P236" i="3"/>
  <c r="BK236" i="3"/>
  <c r="J236" i="3"/>
  <c r="BE236" i="3" s="1"/>
  <c r="BI233" i="3"/>
  <c r="BH233" i="3"/>
  <c r="BG233" i="3"/>
  <c r="BF233" i="3"/>
  <c r="T233" i="3"/>
  <c r="R233" i="3"/>
  <c r="P233" i="3"/>
  <c r="BK233" i="3"/>
  <c r="J233" i="3"/>
  <c r="BE233" i="3"/>
  <c r="BI230" i="3"/>
  <c r="BH230" i="3"/>
  <c r="BG230" i="3"/>
  <c r="BF230" i="3"/>
  <c r="T230" i="3"/>
  <c r="R230" i="3"/>
  <c r="P230" i="3"/>
  <c r="BK230" i="3"/>
  <c r="J230" i="3"/>
  <c r="BE230" i="3" s="1"/>
  <c r="BI227" i="3"/>
  <c r="BH227" i="3"/>
  <c r="BG227" i="3"/>
  <c r="BF227" i="3"/>
  <c r="T227" i="3"/>
  <c r="R227" i="3"/>
  <c r="P227" i="3"/>
  <c r="BK227" i="3"/>
  <c r="J227" i="3"/>
  <c r="BE227" i="3"/>
  <c r="BI224" i="3"/>
  <c r="BH224" i="3"/>
  <c r="BG224" i="3"/>
  <c r="BF224" i="3"/>
  <c r="T224" i="3"/>
  <c r="R224" i="3"/>
  <c r="P224" i="3"/>
  <c r="BK224" i="3"/>
  <c r="J224" i="3"/>
  <c r="BE224" i="3" s="1"/>
  <c r="BI221" i="3"/>
  <c r="BH221" i="3"/>
  <c r="BG221" i="3"/>
  <c r="BF221" i="3"/>
  <c r="T221" i="3"/>
  <c r="R221" i="3"/>
  <c r="P221" i="3"/>
  <c r="BK221" i="3"/>
  <c r="J221" i="3"/>
  <c r="BE221" i="3"/>
  <c r="BI218" i="3"/>
  <c r="BH218" i="3"/>
  <c r="BG218" i="3"/>
  <c r="BF218" i="3"/>
  <c r="T218" i="3"/>
  <c r="R218" i="3"/>
  <c r="P218" i="3"/>
  <c r="BK218" i="3"/>
  <c r="J218" i="3"/>
  <c r="BE218" i="3" s="1"/>
  <c r="BI215" i="3"/>
  <c r="BH215" i="3"/>
  <c r="BG215" i="3"/>
  <c r="BF215" i="3"/>
  <c r="T215" i="3"/>
  <c r="R215" i="3"/>
  <c r="P215" i="3"/>
  <c r="BK215" i="3"/>
  <c r="J215" i="3"/>
  <c r="BE215" i="3"/>
  <c r="BI213" i="3"/>
  <c r="BH213" i="3"/>
  <c r="BG213" i="3"/>
  <c r="BF213" i="3"/>
  <c r="T213" i="3"/>
  <c r="R213" i="3"/>
  <c r="R212" i="3"/>
  <c r="P213" i="3"/>
  <c r="P212" i="3" s="1"/>
  <c r="BK213" i="3"/>
  <c r="BK212" i="3"/>
  <c r="J212" i="3"/>
  <c r="J106" i="3" s="1"/>
  <c r="J213" i="3"/>
  <c r="BE213" i="3"/>
  <c r="BI210" i="3"/>
  <c r="BH210" i="3"/>
  <c r="BG210" i="3"/>
  <c r="BF210" i="3"/>
  <c r="T210" i="3"/>
  <c r="R210" i="3"/>
  <c r="P210" i="3"/>
  <c r="BK210" i="3"/>
  <c r="J210" i="3"/>
  <c r="BE210" i="3" s="1"/>
  <c r="BI207" i="3"/>
  <c r="BH207" i="3"/>
  <c r="BG207" i="3"/>
  <c r="BF207" i="3"/>
  <c r="T207" i="3"/>
  <c r="R207" i="3"/>
  <c r="P207" i="3"/>
  <c r="BK207" i="3"/>
  <c r="J207" i="3"/>
  <c r="BE207" i="3"/>
  <c r="BI204" i="3"/>
  <c r="BH204" i="3"/>
  <c r="BG204" i="3"/>
  <c r="BF204" i="3"/>
  <c r="T204" i="3"/>
  <c r="R204" i="3"/>
  <c r="P204" i="3"/>
  <c r="BK204" i="3"/>
  <c r="J204" i="3"/>
  <c r="BE204" i="3" s="1"/>
  <c r="BI198" i="3"/>
  <c r="BH198" i="3"/>
  <c r="BG198" i="3"/>
  <c r="BF198" i="3"/>
  <c r="T198" i="3"/>
  <c r="R198" i="3"/>
  <c r="P198" i="3"/>
  <c r="BK198" i="3"/>
  <c r="J198" i="3"/>
  <c r="BE198" i="3"/>
  <c r="BI195" i="3"/>
  <c r="BH195" i="3"/>
  <c r="BG195" i="3"/>
  <c r="BF195" i="3"/>
  <c r="T195" i="3"/>
  <c r="R195" i="3"/>
  <c r="P195" i="3"/>
  <c r="BK195" i="3"/>
  <c r="J195" i="3"/>
  <c r="BE195" i="3" s="1"/>
  <c r="BI192" i="3"/>
  <c r="BH192" i="3"/>
  <c r="BG192" i="3"/>
  <c r="BF192" i="3"/>
  <c r="T192" i="3"/>
  <c r="R192" i="3"/>
  <c r="P192" i="3"/>
  <c r="BK192" i="3"/>
  <c r="J192" i="3"/>
  <c r="BE192" i="3"/>
  <c r="BI190" i="3"/>
  <c r="BH190" i="3"/>
  <c r="BG190" i="3"/>
  <c r="BF190" i="3"/>
  <c r="T190" i="3"/>
  <c r="R190" i="3"/>
  <c r="P190" i="3"/>
  <c r="BK190" i="3"/>
  <c r="J190" i="3"/>
  <c r="BE190" i="3" s="1"/>
  <c r="BI188" i="3"/>
  <c r="BH188" i="3"/>
  <c r="BG188" i="3"/>
  <c r="BF188" i="3"/>
  <c r="T188" i="3"/>
  <c r="R188" i="3"/>
  <c r="P188" i="3"/>
  <c r="BK188" i="3"/>
  <c r="J188" i="3"/>
  <c r="BE188" i="3"/>
  <c r="BI185" i="3"/>
  <c r="BH185" i="3"/>
  <c r="BG185" i="3"/>
  <c r="BF185" i="3"/>
  <c r="T185" i="3"/>
  <c r="R185" i="3"/>
  <c r="P185" i="3"/>
  <c r="BK185" i="3"/>
  <c r="J185" i="3"/>
  <c r="BE185" i="3" s="1"/>
  <c r="BI182" i="3"/>
  <c r="BH182" i="3"/>
  <c r="BG182" i="3"/>
  <c r="BF182" i="3"/>
  <c r="T182" i="3"/>
  <c r="R182" i="3"/>
  <c r="P182" i="3"/>
  <c r="BK182" i="3"/>
  <c r="J182" i="3"/>
  <c r="BE182" i="3"/>
  <c r="BI179" i="3"/>
  <c r="BH179" i="3"/>
  <c r="BG179" i="3"/>
  <c r="BF179" i="3"/>
  <c r="T179" i="3"/>
  <c r="R179" i="3"/>
  <c r="P179" i="3"/>
  <c r="BK179" i="3"/>
  <c r="J179" i="3"/>
  <c r="BE179" i="3" s="1"/>
  <c r="BI176" i="3"/>
  <c r="BH176" i="3"/>
  <c r="BG176" i="3"/>
  <c r="BF176" i="3"/>
  <c r="T176" i="3"/>
  <c r="R176" i="3"/>
  <c r="P176" i="3"/>
  <c r="BK176" i="3"/>
  <c r="J176" i="3"/>
  <c r="BE176" i="3"/>
  <c r="BI173" i="3"/>
  <c r="BH173" i="3"/>
  <c r="BG173" i="3"/>
  <c r="BF173" i="3"/>
  <c r="T173" i="3"/>
  <c r="R173" i="3"/>
  <c r="P173" i="3"/>
  <c r="BK173" i="3"/>
  <c r="J173" i="3"/>
  <c r="BE173" i="3" s="1"/>
  <c r="BI170" i="3"/>
  <c r="BH170" i="3"/>
  <c r="BG170" i="3"/>
  <c r="BF170" i="3"/>
  <c r="T170" i="3"/>
  <c r="R170" i="3"/>
  <c r="P170" i="3"/>
  <c r="BK170" i="3"/>
  <c r="J170" i="3"/>
  <c r="BE170" i="3"/>
  <c r="BI167" i="3"/>
  <c r="BH167" i="3"/>
  <c r="BG167" i="3"/>
  <c r="BF167" i="3"/>
  <c r="T167" i="3"/>
  <c r="R167" i="3"/>
  <c r="P167" i="3"/>
  <c r="BK167" i="3"/>
  <c r="J167" i="3"/>
  <c r="BE167" i="3" s="1"/>
  <c r="BI165" i="3"/>
  <c r="BH165" i="3"/>
  <c r="BG165" i="3"/>
  <c r="BF165" i="3"/>
  <c r="T165" i="3"/>
  <c r="R165" i="3"/>
  <c r="R164" i="3" s="1"/>
  <c r="P165" i="3"/>
  <c r="BK165" i="3"/>
  <c r="BK164" i="3"/>
  <c r="J165" i="3"/>
  <c r="BE165" i="3" s="1"/>
  <c r="BI161" i="3"/>
  <c r="BH161" i="3"/>
  <c r="BG161" i="3"/>
  <c r="BF161" i="3"/>
  <c r="T161" i="3"/>
  <c r="T160" i="3" s="1"/>
  <c r="R161" i="3"/>
  <c r="R160" i="3" s="1"/>
  <c r="P161" i="3"/>
  <c r="P160" i="3" s="1"/>
  <c r="BK161" i="3"/>
  <c r="BK160" i="3" s="1"/>
  <c r="J160" i="3"/>
  <c r="J103" i="3" s="1"/>
  <c r="J161" i="3"/>
  <c r="BE161" i="3"/>
  <c r="BI158" i="3"/>
  <c r="BH158" i="3"/>
  <c r="BG158" i="3"/>
  <c r="BF158" i="3"/>
  <c r="T158" i="3"/>
  <c r="R158" i="3"/>
  <c r="P158" i="3"/>
  <c r="BK158" i="3"/>
  <c r="J158" i="3"/>
  <c r="BE158" i="3" s="1"/>
  <c r="BI156" i="3"/>
  <c r="BH156" i="3"/>
  <c r="BG156" i="3"/>
  <c r="BF156" i="3"/>
  <c r="T156" i="3"/>
  <c r="R156" i="3"/>
  <c r="P156" i="3"/>
  <c r="BK156" i="3"/>
  <c r="J156" i="3"/>
  <c r="BE156" i="3" s="1"/>
  <c r="BI153" i="3"/>
  <c r="BH153" i="3"/>
  <c r="BG153" i="3"/>
  <c r="BF153" i="3"/>
  <c r="T153" i="3"/>
  <c r="R153" i="3"/>
  <c r="P153" i="3"/>
  <c r="BK153" i="3"/>
  <c r="J153" i="3"/>
  <c r="BE153" i="3" s="1"/>
  <c r="BI151" i="3"/>
  <c r="BH151" i="3"/>
  <c r="BG151" i="3"/>
  <c r="BF151" i="3"/>
  <c r="T151" i="3"/>
  <c r="R151" i="3"/>
  <c r="R150" i="3" s="1"/>
  <c r="P151" i="3"/>
  <c r="P150" i="3" s="1"/>
  <c r="BK151" i="3"/>
  <c r="BK150" i="3" s="1"/>
  <c r="J150" i="3" s="1"/>
  <c r="J102" i="3" s="1"/>
  <c r="J151" i="3"/>
  <c r="BE151" i="3"/>
  <c r="BI147" i="3"/>
  <c r="BH147" i="3"/>
  <c r="BG147" i="3"/>
  <c r="BF147" i="3"/>
  <c r="T147" i="3"/>
  <c r="R147" i="3"/>
  <c r="P147" i="3"/>
  <c r="BK147" i="3"/>
  <c r="J147" i="3"/>
  <c r="BE147" i="3"/>
  <c r="BI144" i="3"/>
  <c r="BH144" i="3"/>
  <c r="BG144" i="3"/>
  <c r="BF144" i="3"/>
  <c r="T144" i="3"/>
  <c r="R144" i="3"/>
  <c r="P144" i="3"/>
  <c r="BK144" i="3"/>
  <c r="J144" i="3"/>
  <c r="BE144" i="3" s="1"/>
  <c r="BI142" i="3"/>
  <c r="BH142" i="3"/>
  <c r="BG142" i="3"/>
  <c r="BF142" i="3"/>
  <c r="T142" i="3"/>
  <c r="T141" i="3" s="1"/>
  <c r="R142" i="3"/>
  <c r="R141" i="3" s="1"/>
  <c r="P142" i="3"/>
  <c r="P141" i="3" s="1"/>
  <c r="BK142" i="3"/>
  <c r="BK141" i="3" s="1"/>
  <c r="J141" i="3" s="1"/>
  <c r="J101" i="3" s="1"/>
  <c r="J142" i="3"/>
  <c r="BE142" i="3"/>
  <c r="BI136" i="3"/>
  <c r="F39" i="3" s="1"/>
  <c r="BD97" i="1" s="1"/>
  <c r="BH136" i="3"/>
  <c r="F38" i="3"/>
  <c r="BC97" i="1" s="1"/>
  <c r="BG136" i="3"/>
  <c r="F37" i="3" s="1"/>
  <c r="BB97" i="1" s="1"/>
  <c r="BF136" i="3"/>
  <c r="J36" i="3"/>
  <c r="AW97" i="1" s="1"/>
  <c r="F36" i="3"/>
  <c r="BA97" i="1" s="1"/>
  <c r="T136" i="3"/>
  <c r="T135" i="3" s="1"/>
  <c r="R136" i="3"/>
  <c r="R135" i="3" s="1"/>
  <c r="P136" i="3"/>
  <c r="P135" i="3" s="1"/>
  <c r="BK136" i="3"/>
  <c r="BK135" i="3"/>
  <c r="J135" i="3" s="1"/>
  <c r="J100" i="3" s="1"/>
  <c r="J136" i="3"/>
  <c r="BE136" i="3"/>
  <c r="J129" i="3"/>
  <c r="F129" i="3"/>
  <c r="F127" i="3"/>
  <c r="E125" i="3"/>
  <c r="J93" i="3"/>
  <c r="F93" i="3"/>
  <c r="F91" i="3"/>
  <c r="E89" i="3"/>
  <c r="J26" i="3"/>
  <c r="E26" i="3"/>
  <c r="J94" i="3" s="1"/>
  <c r="J130" i="3"/>
  <c r="J25" i="3"/>
  <c r="J20" i="3"/>
  <c r="E20" i="3"/>
  <c r="F130" i="3" s="1"/>
  <c r="F94" i="3"/>
  <c r="J19" i="3"/>
  <c r="J14" i="3"/>
  <c r="J127" i="3" s="1"/>
  <c r="J91" i="3"/>
  <c r="E7" i="3"/>
  <c r="E85" i="3" s="1"/>
  <c r="E121" i="3"/>
  <c r="J39" i="2"/>
  <c r="J38" i="2"/>
  <c r="AY96" i="1"/>
  <c r="J37" i="2"/>
  <c r="AX96" i="1"/>
  <c r="BI415" i="2"/>
  <c r="BH415" i="2"/>
  <c r="BG415" i="2"/>
  <c r="BF415" i="2"/>
  <c r="T415" i="2"/>
  <c r="T414" i="2"/>
  <c r="R415" i="2"/>
  <c r="R414" i="2"/>
  <c r="P415" i="2"/>
  <c r="P414" i="2"/>
  <c r="BK415" i="2"/>
  <c r="BK414" i="2"/>
  <c r="J414" i="2" s="1"/>
  <c r="J114" i="2" s="1"/>
  <c r="J415" i="2"/>
  <c r="BE415" i="2" s="1"/>
  <c r="BI410" i="2"/>
  <c r="BH410" i="2"/>
  <c r="BG410" i="2"/>
  <c r="BF410" i="2"/>
  <c r="T410" i="2"/>
  <c r="T409" i="2"/>
  <c r="R410" i="2"/>
  <c r="R409" i="2"/>
  <c r="P410" i="2"/>
  <c r="P409" i="2"/>
  <c r="BK410" i="2"/>
  <c r="BK409" i="2"/>
  <c r="J409" i="2" s="1"/>
  <c r="J410" i="2"/>
  <c r="BE410" i="2" s="1"/>
  <c r="J113" i="2"/>
  <c r="BI407" i="2"/>
  <c r="BH407" i="2"/>
  <c r="BG407" i="2"/>
  <c r="BF407" i="2"/>
  <c r="T407" i="2"/>
  <c r="R407" i="2"/>
  <c r="P407" i="2"/>
  <c r="BK407" i="2"/>
  <c r="BK402" i="2" s="1"/>
  <c r="J402" i="2" s="1"/>
  <c r="J112" i="2" s="1"/>
  <c r="J407" i="2"/>
  <c r="BE407" i="2"/>
  <c r="BI403" i="2"/>
  <c r="BH403" i="2"/>
  <c r="BG403" i="2"/>
  <c r="BF403" i="2"/>
  <c r="T403" i="2"/>
  <c r="T402" i="2"/>
  <c r="R403" i="2"/>
  <c r="R402" i="2"/>
  <c r="P403" i="2"/>
  <c r="P402" i="2"/>
  <c r="BK403" i="2"/>
  <c r="J403" i="2"/>
  <c r="BE403" i="2" s="1"/>
  <c r="BI399" i="2"/>
  <c r="BH399" i="2"/>
  <c r="BG399" i="2"/>
  <c r="BF399" i="2"/>
  <c r="T399" i="2"/>
  <c r="R399" i="2"/>
  <c r="P399" i="2"/>
  <c r="BK399" i="2"/>
  <c r="J399" i="2"/>
  <c r="BE399" i="2"/>
  <c r="BI395" i="2"/>
  <c r="BH395" i="2"/>
  <c r="BG395" i="2"/>
  <c r="BF395" i="2"/>
  <c r="T395" i="2"/>
  <c r="T394" i="2"/>
  <c r="R395" i="2"/>
  <c r="R394" i="2"/>
  <c r="P395" i="2"/>
  <c r="P394" i="2"/>
  <c r="BK395" i="2"/>
  <c r="BK394" i="2"/>
  <c r="J394" i="2" s="1"/>
  <c r="J111" i="2" s="1"/>
  <c r="J395" i="2"/>
  <c r="BE395" i="2" s="1"/>
  <c r="BI392" i="2"/>
  <c r="BH392" i="2"/>
  <c r="BG392" i="2"/>
  <c r="BF392" i="2"/>
  <c r="T392" i="2"/>
  <c r="R392" i="2"/>
  <c r="P392" i="2"/>
  <c r="BK392" i="2"/>
  <c r="J392" i="2"/>
  <c r="BE392" i="2"/>
  <c r="BI389" i="2"/>
  <c r="BH389" i="2"/>
  <c r="BG389" i="2"/>
  <c r="BF389" i="2"/>
  <c r="T389" i="2"/>
  <c r="R389" i="2"/>
  <c r="P389" i="2"/>
  <c r="BK389" i="2"/>
  <c r="J389" i="2"/>
  <c r="BE389" i="2"/>
  <c r="BI387" i="2"/>
  <c r="BH387" i="2"/>
  <c r="BG387" i="2"/>
  <c r="BF387" i="2"/>
  <c r="T387" i="2"/>
  <c r="R387" i="2"/>
  <c r="P387" i="2"/>
  <c r="BK387" i="2"/>
  <c r="J387" i="2"/>
  <c r="BE387" i="2"/>
  <c r="BI385" i="2"/>
  <c r="BH385" i="2"/>
  <c r="BG385" i="2"/>
  <c r="BF385" i="2"/>
  <c r="T385" i="2"/>
  <c r="R385" i="2"/>
  <c r="P385" i="2"/>
  <c r="BK385" i="2"/>
  <c r="J385" i="2"/>
  <c r="BE385" i="2"/>
  <c r="BI383" i="2"/>
  <c r="BH383" i="2"/>
  <c r="BG383" i="2"/>
  <c r="BF383" i="2"/>
  <c r="T383" i="2"/>
  <c r="R383" i="2"/>
  <c r="P383" i="2"/>
  <c r="BK383" i="2"/>
  <c r="J383" i="2"/>
  <c r="BE383" i="2"/>
  <c r="BI380" i="2"/>
  <c r="BH380" i="2"/>
  <c r="BG380" i="2"/>
  <c r="BF380" i="2"/>
  <c r="T380" i="2"/>
  <c r="R380" i="2"/>
  <c r="P380" i="2"/>
  <c r="BK380" i="2"/>
  <c r="BK325" i="2" s="1"/>
  <c r="J325" i="2" s="1"/>
  <c r="J110" i="2" s="1"/>
  <c r="J380" i="2"/>
  <c r="BE380" i="2" s="1"/>
  <c r="BI368" i="2"/>
  <c r="BH368" i="2"/>
  <c r="BG368" i="2"/>
  <c r="BF368" i="2"/>
  <c r="T368" i="2"/>
  <c r="R368" i="2"/>
  <c r="P368" i="2"/>
  <c r="BK368" i="2"/>
  <c r="J368" i="2"/>
  <c r="BE368" i="2"/>
  <c r="BI356" i="2"/>
  <c r="BH356" i="2"/>
  <c r="BG356" i="2"/>
  <c r="BF356" i="2"/>
  <c r="T356" i="2"/>
  <c r="R356" i="2"/>
  <c r="P356" i="2"/>
  <c r="BK356" i="2"/>
  <c r="J356" i="2"/>
  <c r="BE356" i="2"/>
  <c r="BI344" i="2"/>
  <c r="BH344" i="2"/>
  <c r="BG344" i="2"/>
  <c r="BF344" i="2"/>
  <c r="T344" i="2"/>
  <c r="R344" i="2"/>
  <c r="P344" i="2"/>
  <c r="BK344" i="2"/>
  <c r="J344" i="2"/>
  <c r="BE344" i="2"/>
  <c r="BI328" i="2"/>
  <c r="BH328" i="2"/>
  <c r="BG328" i="2"/>
  <c r="BF328" i="2"/>
  <c r="T328" i="2"/>
  <c r="R328" i="2"/>
  <c r="P328" i="2"/>
  <c r="BK328" i="2"/>
  <c r="J328" i="2"/>
  <c r="BE328" i="2"/>
  <c r="BI326" i="2"/>
  <c r="BH326" i="2"/>
  <c r="BG326" i="2"/>
  <c r="BF326" i="2"/>
  <c r="T326" i="2"/>
  <c r="T325" i="2"/>
  <c r="R326" i="2"/>
  <c r="R325" i="2"/>
  <c r="P326" i="2"/>
  <c r="P325" i="2"/>
  <c r="BK326" i="2"/>
  <c r="J326" i="2"/>
  <c r="BE326" i="2" s="1"/>
  <c r="BI323" i="2"/>
  <c r="BH323" i="2"/>
  <c r="BG323" i="2"/>
  <c r="BF323" i="2"/>
  <c r="T323" i="2"/>
  <c r="R323" i="2"/>
  <c r="P323" i="2"/>
  <c r="BK323" i="2"/>
  <c r="J323" i="2"/>
  <c r="BE323" i="2"/>
  <c r="BI321" i="2"/>
  <c r="BH321" i="2"/>
  <c r="BG321" i="2"/>
  <c r="BF321" i="2"/>
  <c r="T321" i="2"/>
  <c r="R321" i="2"/>
  <c r="P321" i="2"/>
  <c r="BK321" i="2"/>
  <c r="J321" i="2"/>
  <c r="BE321" i="2"/>
  <c r="BI319" i="2"/>
  <c r="BH319" i="2"/>
  <c r="BG319" i="2"/>
  <c r="BF319" i="2"/>
  <c r="T319" i="2"/>
  <c r="R319" i="2"/>
  <c r="P319" i="2"/>
  <c r="BK319" i="2"/>
  <c r="J319" i="2"/>
  <c r="BE319" i="2"/>
  <c r="BI317" i="2"/>
  <c r="BH317" i="2"/>
  <c r="BG317" i="2"/>
  <c r="BF317" i="2"/>
  <c r="T317" i="2"/>
  <c r="R317" i="2"/>
  <c r="P317" i="2"/>
  <c r="BK317" i="2"/>
  <c r="J317" i="2"/>
  <c r="BE317" i="2"/>
  <c r="BI314" i="2"/>
  <c r="BH314" i="2"/>
  <c r="BG314" i="2"/>
  <c r="BF314" i="2"/>
  <c r="T314" i="2"/>
  <c r="R314" i="2"/>
  <c r="P314" i="2"/>
  <c r="BK314" i="2"/>
  <c r="J314" i="2"/>
  <c r="BE314" i="2" s="1"/>
  <c r="BI312" i="2"/>
  <c r="BH312" i="2"/>
  <c r="BG312" i="2"/>
  <c r="BF312" i="2"/>
  <c r="T312" i="2"/>
  <c r="R312" i="2"/>
  <c r="P312" i="2"/>
  <c r="BK312" i="2"/>
  <c r="J312" i="2"/>
  <c r="BE312" i="2"/>
  <c r="BI307" i="2"/>
  <c r="BH307" i="2"/>
  <c r="BG307" i="2"/>
  <c r="BF307" i="2"/>
  <c r="T307" i="2"/>
  <c r="R307" i="2"/>
  <c r="P307" i="2"/>
  <c r="BK307" i="2"/>
  <c r="J307" i="2"/>
  <c r="BE307" i="2"/>
  <c r="BI305" i="2"/>
  <c r="BH305" i="2"/>
  <c r="BG305" i="2"/>
  <c r="BF305" i="2"/>
  <c r="T305" i="2"/>
  <c r="R305" i="2"/>
  <c r="R297" i="2" s="1"/>
  <c r="P305" i="2"/>
  <c r="BK305" i="2"/>
  <c r="J305" i="2"/>
  <c r="BE305" i="2"/>
  <c r="BI300" i="2"/>
  <c r="BH300" i="2"/>
  <c r="BG300" i="2"/>
  <c r="BF300" i="2"/>
  <c r="T300" i="2"/>
  <c r="R300" i="2"/>
  <c r="P300" i="2"/>
  <c r="BK300" i="2"/>
  <c r="J300" i="2"/>
  <c r="BE300" i="2"/>
  <c r="BI298" i="2"/>
  <c r="BH298" i="2"/>
  <c r="BG298" i="2"/>
  <c r="BF298" i="2"/>
  <c r="T298" i="2"/>
  <c r="T297" i="2"/>
  <c r="R298" i="2"/>
  <c r="P298" i="2"/>
  <c r="P297" i="2"/>
  <c r="BK298" i="2"/>
  <c r="J298" i="2"/>
  <c r="BE298" i="2" s="1"/>
  <c r="BI295" i="2"/>
  <c r="BH295" i="2"/>
  <c r="BG295" i="2"/>
  <c r="BF295" i="2"/>
  <c r="T295" i="2"/>
  <c r="R295" i="2"/>
  <c r="P295" i="2"/>
  <c r="BK295" i="2"/>
  <c r="J295" i="2"/>
  <c r="BE295" i="2"/>
  <c r="BI289" i="2"/>
  <c r="BH289" i="2"/>
  <c r="BG289" i="2"/>
  <c r="BF289" i="2"/>
  <c r="T289" i="2"/>
  <c r="R289" i="2"/>
  <c r="P289" i="2"/>
  <c r="BK289" i="2"/>
  <c r="J289" i="2"/>
  <c r="BE289" i="2"/>
  <c r="BI287" i="2"/>
  <c r="BH287" i="2"/>
  <c r="BG287" i="2"/>
  <c r="BF287" i="2"/>
  <c r="T287" i="2"/>
  <c r="R287" i="2"/>
  <c r="P287" i="2"/>
  <c r="BK287" i="2"/>
  <c r="J287" i="2"/>
  <c r="BE287" i="2"/>
  <c r="BI284" i="2"/>
  <c r="BH284" i="2"/>
  <c r="BG284" i="2"/>
  <c r="BF284" i="2"/>
  <c r="T284" i="2"/>
  <c r="R284" i="2"/>
  <c r="R277" i="2" s="1"/>
  <c r="P284" i="2"/>
  <c r="BK284" i="2"/>
  <c r="J284" i="2"/>
  <c r="BE284" i="2"/>
  <c r="BI281" i="2"/>
  <c r="BH281" i="2"/>
  <c r="BG281" i="2"/>
  <c r="BF281" i="2"/>
  <c r="T281" i="2"/>
  <c r="R281" i="2"/>
  <c r="P281" i="2"/>
  <c r="BK281" i="2"/>
  <c r="BK277" i="2" s="1"/>
  <c r="J277" i="2" s="1"/>
  <c r="J108" i="2" s="1"/>
  <c r="J281" i="2"/>
  <c r="BE281" i="2"/>
  <c r="BI278" i="2"/>
  <c r="BH278" i="2"/>
  <c r="BG278" i="2"/>
  <c r="BF278" i="2"/>
  <c r="T278" i="2"/>
  <c r="T277" i="2"/>
  <c r="R278" i="2"/>
  <c r="P278" i="2"/>
  <c r="P277" i="2"/>
  <c r="BK278" i="2"/>
  <c r="J278" i="2"/>
  <c r="BE278" i="2" s="1"/>
  <c r="BI275" i="2"/>
  <c r="BH275" i="2"/>
  <c r="BG275" i="2"/>
  <c r="BF275" i="2"/>
  <c r="T275" i="2"/>
  <c r="R275" i="2"/>
  <c r="P275" i="2"/>
  <c r="BK275" i="2"/>
  <c r="J275" i="2"/>
  <c r="BE275" i="2"/>
  <c r="BI272" i="2"/>
  <c r="BH272" i="2"/>
  <c r="BG272" i="2"/>
  <c r="BF272" i="2"/>
  <c r="T272" i="2"/>
  <c r="R272" i="2"/>
  <c r="P272" i="2"/>
  <c r="BK272" i="2"/>
  <c r="J272" i="2"/>
  <c r="BE272" i="2"/>
  <c r="BI267" i="2"/>
  <c r="BH267" i="2"/>
  <c r="BG267" i="2"/>
  <c r="BF267" i="2"/>
  <c r="T267" i="2"/>
  <c r="T266" i="2"/>
  <c r="R267" i="2"/>
  <c r="R266" i="2"/>
  <c r="P267" i="2"/>
  <c r="P266" i="2"/>
  <c r="BK267" i="2"/>
  <c r="BK266" i="2"/>
  <c r="J266" i="2" s="1"/>
  <c r="J107" i="2" s="1"/>
  <c r="J267" i="2"/>
  <c r="BE267" i="2" s="1"/>
  <c r="BI264" i="2"/>
  <c r="BH264" i="2"/>
  <c r="BG264" i="2"/>
  <c r="BF264" i="2"/>
  <c r="T264" i="2"/>
  <c r="T263" i="2"/>
  <c r="R264" i="2"/>
  <c r="R263" i="2"/>
  <c r="P264" i="2"/>
  <c r="P263" i="2"/>
  <c r="P241" i="2" s="1"/>
  <c r="BK264" i="2"/>
  <c r="BK263" i="2" s="1"/>
  <c r="J263" i="2" s="1"/>
  <c r="J106" i="2" s="1"/>
  <c r="J264" i="2"/>
  <c r="BE264" i="2" s="1"/>
  <c r="BI261" i="2"/>
  <c r="BH261" i="2"/>
  <c r="BG261" i="2"/>
  <c r="BF261" i="2"/>
  <c r="T261" i="2"/>
  <c r="R261" i="2"/>
  <c r="P261" i="2"/>
  <c r="BK261" i="2"/>
  <c r="J261" i="2"/>
  <c r="BE261" i="2" s="1"/>
  <c r="BI259" i="2"/>
  <c r="BH259" i="2"/>
  <c r="BG259" i="2"/>
  <c r="BF259" i="2"/>
  <c r="T259" i="2"/>
  <c r="R259" i="2"/>
  <c r="P259" i="2"/>
  <c r="BK259" i="2"/>
  <c r="J259" i="2"/>
  <c r="BE259" i="2"/>
  <c r="BI257" i="2"/>
  <c r="BH257" i="2"/>
  <c r="BG257" i="2"/>
  <c r="BF257" i="2"/>
  <c r="T257" i="2"/>
  <c r="R257" i="2"/>
  <c r="P257" i="2"/>
  <c r="BK257" i="2"/>
  <c r="J257" i="2"/>
  <c r="BE257" i="2"/>
  <c r="BI255" i="2"/>
  <c r="BH255" i="2"/>
  <c r="BG255" i="2"/>
  <c r="BF255" i="2"/>
  <c r="T255" i="2"/>
  <c r="R255" i="2"/>
  <c r="P255" i="2"/>
  <c r="BK255" i="2"/>
  <c r="J255" i="2"/>
  <c r="BE255" i="2"/>
  <c r="BI253" i="2"/>
  <c r="BH253" i="2"/>
  <c r="BG253" i="2"/>
  <c r="BF253" i="2"/>
  <c r="T253" i="2"/>
  <c r="R253" i="2"/>
  <c r="P253" i="2"/>
  <c r="BK253" i="2"/>
  <c r="J253" i="2"/>
  <c r="BE253" i="2"/>
  <c r="BI251" i="2"/>
  <c r="BH251" i="2"/>
  <c r="BG251" i="2"/>
  <c r="BF251" i="2"/>
  <c r="T251" i="2"/>
  <c r="R251" i="2"/>
  <c r="P251" i="2"/>
  <c r="BK251" i="2"/>
  <c r="J251" i="2"/>
  <c r="BE251" i="2"/>
  <c r="BI243" i="2"/>
  <c r="BH243" i="2"/>
  <c r="BG243" i="2"/>
  <c r="BF243" i="2"/>
  <c r="T243" i="2"/>
  <c r="T242" i="2"/>
  <c r="R243" i="2"/>
  <c r="P243" i="2"/>
  <c r="P242" i="2"/>
  <c r="BK243" i="2"/>
  <c r="BK242" i="2" s="1"/>
  <c r="J243" i="2"/>
  <c r="BE243" i="2"/>
  <c r="BI239" i="2"/>
  <c r="BH239" i="2"/>
  <c r="BG239" i="2"/>
  <c r="BF239" i="2"/>
  <c r="T239" i="2"/>
  <c r="T238" i="2"/>
  <c r="R239" i="2"/>
  <c r="R238" i="2"/>
  <c r="P239" i="2"/>
  <c r="P238" i="2"/>
  <c r="BK239" i="2"/>
  <c r="BK238" i="2"/>
  <c r="J238" i="2" s="1"/>
  <c r="J103" i="2" s="1"/>
  <c r="J239" i="2"/>
  <c r="BE239" i="2"/>
  <c r="BI236" i="2"/>
  <c r="BH236" i="2"/>
  <c r="BG236" i="2"/>
  <c r="BF236" i="2"/>
  <c r="T236" i="2"/>
  <c r="R236" i="2"/>
  <c r="P236" i="2"/>
  <c r="BK236" i="2"/>
  <c r="J236" i="2"/>
  <c r="BE236" i="2"/>
  <c r="BI233" i="2"/>
  <c r="BH233" i="2"/>
  <c r="BG233" i="2"/>
  <c r="BF233" i="2"/>
  <c r="T233" i="2"/>
  <c r="R233" i="2"/>
  <c r="R228" i="2" s="1"/>
  <c r="P233" i="2"/>
  <c r="BK233" i="2"/>
  <c r="J233" i="2"/>
  <c r="BE233" i="2"/>
  <c r="BI231" i="2"/>
  <c r="BH231" i="2"/>
  <c r="BG231" i="2"/>
  <c r="BF231" i="2"/>
  <c r="T231" i="2"/>
  <c r="R231" i="2"/>
  <c r="P231" i="2"/>
  <c r="BK231" i="2"/>
  <c r="BK228" i="2" s="1"/>
  <c r="J228" i="2" s="1"/>
  <c r="J102" i="2" s="1"/>
  <c r="J231" i="2"/>
  <c r="BE231" i="2"/>
  <c r="BI229" i="2"/>
  <c r="BH229" i="2"/>
  <c r="BG229" i="2"/>
  <c r="BF229" i="2"/>
  <c r="T229" i="2"/>
  <c r="T228" i="2"/>
  <c r="R229" i="2"/>
  <c r="P229" i="2"/>
  <c r="P228" i="2"/>
  <c r="BK229" i="2"/>
  <c r="J229" i="2"/>
  <c r="BE229" i="2" s="1"/>
  <c r="BI211" i="2"/>
  <c r="BH211" i="2"/>
  <c r="BG211" i="2"/>
  <c r="BF211" i="2"/>
  <c r="T211" i="2"/>
  <c r="R211" i="2"/>
  <c r="P211" i="2"/>
  <c r="BK211" i="2"/>
  <c r="J211" i="2"/>
  <c r="BE211" i="2"/>
  <c r="BI206" i="2"/>
  <c r="BH206" i="2"/>
  <c r="BG206" i="2"/>
  <c r="BF206" i="2"/>
  <c r="T206" i="2"/>
  <c r="R206" i="2"/>
  <c r="P206" i="2"/>
  <c r="BK206" i="2"/>
  <c r="J206" i="2"/>
  <c r="BE206" i="2"/>
  <c r="BI201" i="2"/>
  <c r="BH201" i="2"/>
  <c r="BG201" i="2"/>
  <c r="BF201" i="2"/>
  <c r="T201" i="2"/>
  <c r="R201" i="2"/>
  <c r="P201" i="2"/>
  <c r="BK201" i="2"/>
  <c r="J201" i="2"/>
  <c r="BE201" i="2"/>
  <c r="BI196" i="2"/>
  <c r="BH196" i="2"/>
  <c r="BG196" i="2"/>
  <c r="BF196" i="2"/>
  <c r="T196" i="2"/>
  <c r="R196" i="2"/>
  <c r="P196" i="2"/>
  <c r="BK196" i="2"/>
  <c r="J196" i="2"/>
  <c r="BE196" i="2"/>
  <c r="BI194" i="2"/>
  <c r="BH194" i="2"/>
  <c r="BG194" i="2"/>
  <c r="BF194" i="2"/>
  <c r="T194" i="2"/>
  <c r="R194" i="2"/>
  <c r="R186" i="2" s="1"/>
  <c r="P194" i="2"/>
  <c r="BK194" i="2"/>
  <c r="J194" i="2"/>
  <c r="BE194" i="2"/>
  <c r="BI189" i="2"/>
  <c r="BH189" i="2"/>
  <c r="BG189" i="2"/>
  <c r="BF189" i="2"/>
  <c r="T189" i="2"/>
  <c r="R189" i="2"/>
  <c r="P189" i="2"/>
  <c r="BK189" i="2"/>
  <c r="BK186" i="2" s="1"/>
  <c r="J186" i="2" s="1"/>
  <c r="J101" i="2" s="1"/>
  <c r="J189" i="2"/>
  <c r="BE189" i="2"/>
  <c r="BI187" i="2"/>
  <c r="BH187" i="2"/>
  <c r="BG187" i="2"/>
  <c r="BF187" i="2"/>
  <c r="T187" i="2"/>
  <c r="T186" i="2"/>
  <c r="R187" i="2"/>
  <c r="P187" i="2"/>
  <c r="P186" i="2"/>
  <c r="BK187" i="2"/>
  <c r="J187" i="2"/>
  <c r="BE187" i="2" s="1"/>
  <c r="BI184" i="2"/>
  <c r="BH184" i="2"/>
  <c r="BG184" i="2"/>
  <c r="BF184" i="2"/>
  <c r="T184" i="2"/>
  <c r="R184" i="2"/>
  <c r="P184" i="2"/>
  <c r="BK184" i="2"/>
  <c r="J184" i="2"/>
  <c r="BE184" i="2"/>
  <c r="BI182" i="2"/>
  <c r="BH182" i="2"/>
  <c r="BG182" i="2"/>
  <c r="BF182" i="2"/>
  <c r="T182" i="2"/>
  <c r="R182" i="2"/>
  <c r="P182" i="2"/>
  <c r="BK182" i="2"/>
  <c r="J182" i="2"/>
  <c r="BE182" i="2"/>
  <c r="BI177" i="2"/>
  <c r="BH177" i="2"/>
  <c r="BG177" i="2"/>
  <c r="BF177" i="2"/>
  <c r="T177" i="2"/>
  <c r="R177" i="2"/>
  <c r="P177" i="2"/>
  <c r="BK177" i="2"/>
  <c r="J177" i="2"/>
  <c r="BE177" i="2"/>
  <c r="BI170" i="2"/>
  <c r="BH170" i="2"/>
  <c r="BG170" i="2"/>
  <c r="BF170" i="2"/>
  <c r="T170" i="2"/>
  <c r="R170" i="2"/>
  <c r="P170" i="2"/>
  <c r="BK170" i="2"/>
  <c r="J170" i="2"/>
  <c r="BE170" i="2"/>
  <c r="BI163" i="2"/>
  <c r="BH163" i="2"/>
  <c r="BG163" i="2"/>
  <c r="BF163" i="2"/>
  <c r="T163" i="2"/>
  <c r="R163" i="2"/>
  <c r="P163" i="2"/>
  <c r="BK163" i="2"/>
  <c r="J163" i="2"/>
  <c r="BE163" i="2"/>
  <c r="BI160" i="2"/>
  <c r="BH160" i="2"/>
  <c r="BG160" i="2"/>
  <c r="BF160" i="2"/>
  <c r="T160" i="2"/>
  <c r="R160" i="2"/>
  <c r="P160" i="2"/>
  <c r="BK160" i="2"/>
  <c r="J160" i="2"/>
  <c r="BE160" i="2"/>
  <c r="BI158" i="2"/>
  <c r="BH158" i="2"/>
  <c r="BG158" i="2"/>
  <c r="BF158" i="2"/>
  <c r="T158" i="2"/>
  <c r="T138" i="2" s="1"/>
  <c r="T137" i="2" s="1"/>
  <c r="R158" i="2"/>
  <c r="R138" i="2" s="1"/>
  <c r="R137" i="2" s="1"/>
  <c r="P158" i="2"/>
  <c r="BK158" i="2"/>
  <c r="J158" i="2"/>
  <c r="BE158" i="2"/>
  <c r="BI156" i="2"/>
  <c r="BH156" i="2"/>
  <c r="BG156" i="2"/>
  <c r="F37" i="2" s="1"/>
  <c r="BB96" i="1" s="1"/>
  <c r="BB95" i="1" s="1"/>
  <c r="BF156" i="2"/>
  <c r="T156" i="2"/>
  <c r="R156" i="2"/>
  <c r="P156" i="2"/>
  <c r="P138" i="2" s="1"/>
  <c r="P137" i="2" s="1"/>
  <c r="P136" i="2" s="1"/>
  <c r="AU96" i="1" s="1"/>
  <c r="BK156" i="2"/>
  <c r="BK138" i="2" s="1"/>
  <c r="J156" i="2"/>
  <c r="BE156" i="2"/>
  <c r="BI139" i="2"/>
  <c r="BH139" i="2"/>
  <c r="BG139" i="2"/>
  <c r="BF139" i="2"/>
  <c r="T139" i="2"/>
  <c r="R139" i="2"/>
  <c r="P139" i="2"/>
  <c r="BK139" i="2"/>
  <c r="J139" i="2"/>
  <c r="BE139" i="2" s="1"/>
  <c r="J132" i="2"/>
  <c r="F132" i="2"/>
  <c r="F130" i="2"/>
  <c r="E128" i="2"/>
  <c r="J93" i="2"/>
  <c r="F93" i="2"/>
  <c r="F91" i="2"/>
  <c r="E89" i="2"/>
  <c r="J26" i="2"/>
  <c r="E26" i="2"/>
  <c r="J133" i="2"/>
  <c r="J94" i="2"/>
  <c r="J25" i="2"/>
  <c r="J20" i="2"/>
  <c r="E20" i="2"/>
  <c r="F94" i="2" s="1"/>
  <c r="F133" i="2"/>
  <c r="J19" i="2"/>
  <c r="J14" i="2"/>
  <c r="J91" i="2" s="1"/>
  <c r="J130" i="2"/>
  <c r="E7" i="2"/>
  <c r="E124" i="2"/>
  <c r="E85" i="2"/>
  <c r="AS95" i="1"/>
  <c r="AS94" i="1" s="1"/>
  <c r="L90" i="1"/>
  <c r="AM90" i="1"/>
  <c r="AM89" i="1"/>
  <c r="L89" i="1"/>
  <c r="AM87" i="1"/>
  <c r="L87" i="1"/>
  <c r="L85" i="1"/>
  <c r="L84" i="1"/>
  <c r="J36" i="2" l="1"/>
  <c r="AW96" i="1" s="1"/>
  <c r="BK297" i="2"/>
  <c r="J297" i="2" s="1"/>
  <c r="J109" i="2" s="1"/>
  <c r="F39" i="2"/>
  <c r="BD96" i="1" s="1"/>
  <c r="BD95" i="1" s="1"/>
  <c r="BD94" i="1" s="1"/>
  <c r="W33" i="1" s="1"/>
  <c r="F38" i="2"/>
  <c r="BC96" i="1" s="1"/>
  <c r="BC95" i="1" s="1"/>
  <c r="AY95" i="1" s="1"/>
  <c r="F35" i="2"/>
  <c r="AZ96" i="1" s="1"/>
  <c r="J35" i="2"/>
  <c r="AV96" i="1" s="1"/>
  <c r="AT96" i="1" s="1"/>
  <c r="BK137" i="2"/>
  <c r="J138" i="2"/>
  <c r="J100" i="2" s="1"/>
  <c r="BB94" i="1"/>
  <c r="AX95" i="1"/>
  <c r="J242" i="2"/>
  <c r="J105" i="2" s="1"/>
  <c r="BK241" i="2"/>
  <c r="J241" i="2" s="1"/>
  <c r="J104" i="2" s="1"/>
  <c r="F36" i="4"/>
  <c r="BA98" i="1" s="1"/>
  <c r="J36" i="4"/>
  <c r="AW98" i="1" s="1"/>
  <c r="F36" i="2"/>
  <c r="BA96" i="1" s="1"/>
  <c r="BA95" i="1" s="1"/>
  <c r="T310" i="3"/>
  <c r="T340" i="3"/>
  <c r="T241" i="2"/>
  <c r="T136" i="2" s="1"/>
  <c r="BK134" i="3"/>
  <c r="P134" i="3"/>
  <c r="R163" i="3"/>
  <c r="BK124" i="4"/>
  <c r="R242" i="2"/>
  <c r="R241" i="2" s="1"/>
  <c r="R136" i="2" s="1"/>
  <c r="P164" i="3"/>
  <c r="T164" i="3"/>
  <c r="P261" i="3"/>
  <c r="F35" i="3"/>
  <c r="AZ97" i="1" s="1"/>
  <c r="J35" i="3"/>
  <c r="AV97" i="1" s="1"/>
  <c r="AT97" i="1" s="1"/>
  <c r="R134" i="3"/>
  <c r="R133" i="3" s="1"/>
  <c r="T150" i="3"/>
  <c r="T134" i="3" s="1"/>
  <c r="BK163" i="3"/>
  <c r="J163" i="3" s="1"/>
  <c r="J104" i="3" s="1"/>
  <c r="J164" i="3"/>
  <c r="J105" i="3" s="1"/>
  <c r="T212" i="3"/>
  <c r="P310" i="3"/>
  <c r="P340" i="3"/>
  <c r="J35" i="4"/>
  <c r="AV98" i="1" s="1"/>
  <c r="AT98" i="1" s="1"/>
  <c r="BC94" i="1" l="1"/>
  <c r="W32" i="1" s="1"/>
  <c r="BK123" i="4"/>
  <c r="J124" i="4"/>
  <c r="J100" i="4" s="1"/>
  <c r="AX94" i="1"/>
  <c r="W31" i="1"/>
  <c r="T163" i="3"/>
  <c r="T133" i="3" s="1"/>
  <c r="J137" i="2"/>
  <c r="J99" i="2" s="1"/>
  <c r="BK136" i="2"/>
  <c r="J136" i="2" s="1"/>
  <c r="P163" i="3"/>
  <c r="P133" i="3"/>
  <c r="AU97" i="1" s="1"/>
  <c r="AU95" i="1" s="1"/>
  <c r="AU94" i="1" s="1"/>
  <c r="BK133" i="3"/>
  <c r="J133" i="3" s="1"/>
  <c r="J134" i="3"/>
  <c r="J99" i="3" s="1"/>
  <c r="AW95" i="1"/>
  <c r="BA94" i="1"/>
  <c r="AZ95" i="1"/>
  <c r="AY94" i="1" l="1"/>
  <c r="J98" i="2"/>
  <c r="J32" i="2"/>
  <c r="J123" i="4"/>
  <c r="J99" i="4" s="1"/>
  <c r="BK122" i="4"/>
  <c r="J122" i="4" s="1"/>
  <c r="W30" i="1"/>
  <c r="AW94" i="1"/>
  <c r="AK30" i="1" s="1"/>
  <c r="AV95" i="1"/>
  <c r="AT95" i="1" s="1"/>
  <c r="AZ94" i="1"/>
  <c r="J32" i="3"/>
  <c r="J98" i="3"/>
  <c r="W29" i="1" l="1"/>
  <c r="AV94" i="1"/>
  <c r="J32" i="4"/>
  <c r="J98" i="4"/>
  <c r="AG96" i="1"/>
  <c r="J41" i="2"/>
  <c r="AG97" i="1"/>
  <c r="AN97" i="1" s="1"/>
  <c r="J41" i="3"/>
  <c r="AG98" i="1" l="1"/>
  <c r="AN98" i="1" s="1"/>
  <c r="J41" i="4"/>
  <c r="AK29" i="1"/>
  <c r="AT94" i="1"/>
  <c r="AG95" i="1"/>
  <c r="AN96" i="1"/>
  <c r="AG94" i="1" l="1"/>
  <c r="AN95" i="1"/>
  <c r="AK26" i="1" l="1"/>
  <c r="AK35" i="1" s="1"/>
  <c r="AN94" i="1"/>
</calcChain>
</file>

<file path=xl/sharedStrings.xml><?xml version="1.0" encoding="utf-8"?>
<sst xmlns="http://schemas.openxmlformats.org/spreadsheetml/2006/main" count="5449" uniqueCount="938">
  <si>
    <t>Export Komplet</t>
  </si>
  <si>
    <t/>
  </si>
  <si>
    <t>2.0</t>
  </si>
  <si>
    <t>False</t>
  </si>
  <si>
    <t>{30b5c088-0d8d-4d37-a2da-f4d0ffd31348}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</si>
  <si>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</si>
  <si>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</si>
  <si>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</si>
  <si>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</si>
  <si>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</si>
  <si>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</si>
  <si>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</si>
  <si>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</si>
  <si>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</si>
  <si>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MartinPolach122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</si>
  <si>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</si>
  <si>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</si>
  <si>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ZŠ ČSA - Oprava sociálního zařízení</t>
  </si>
  <si>
    <t>KSO:</t>
  </si>
  <si>
    <t>CC-CZ:</t>
  </si>
  <si>
    <t>Místo:</t>
  </si>
  <si>
    <t xml:space="preserve"> </t>
  </si>
  <si>
    <t>Datum:</t>
  </si>
  <si>
    <t>2. 1. 2020</t>
  </si>
  <si>
    <t>Zadavatel:</t>
  </si>
  <si>
    <t>IČ:</t>
  </si>
  <si>
    <t>Město Bohumín</t>
  </si>
  <si>
    <t>DIČ:</t>
  </si>
  <si>
    <t>Uchazeč:</t>
  </si>
  <si>
    <t>Vyplň údaj</t>
  </si>
  <si>
    <t>Projektant:</t>
  </si>
  <si>
    <t>RP Projekt s.r.o.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</si>
  <si>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</si>
  <si>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</si>
  <si>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</si>
  <si>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</si>
  <si>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</si>
  <si>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</si>
  <si>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</si>
  <si>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</si>
  <si>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</si>
  <si>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</si>
  <si>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</si>
  <si>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</si>
  <si>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</si>
  <si>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</si>
  <si>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</si>
  <si>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</si>
  <si>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</si>
  <si>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</si>
  <si>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</si>
  <si>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</si>
  <si>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</si>
  <si>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</si>
  <si>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</si>
  <si>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</si>
  <si>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</si>
  <si>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</si>
  <si>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</si>
  <si>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</si>
  <si>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</si>
  <si>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</si>
  <si>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</si>
  <si>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</si>
  <si>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</si>
  <si>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</si>
  <si>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</si>
  <si>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</si>
  <si>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</si>
  <si>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</si>
  <si>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</si>
  <si>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</si>
  <si>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</si>
  <si>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</si>
  <si>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</si>
  <si>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</si>
  <si>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</si>
  <si>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</si>
  <si>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</si>
  <si>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01</t>
  </si>
  <si>
    <t>ZŠ ČSA - oprava sociálního zařízení</t>
  </si>
  <si>
    <t>STA</t>
  </si>
  <si>
    <t>1</t>
  </si>
  <si>
    <t>{f45db65f-f8ff-415f-be42-ac432e9e33de}</t>
  </si>
  <si>
    <t>2</t>
  </si>
  <si>
    <t>/</t>
  </si>
  <si>
    <t>001</t>
  </si>
  <si>
    <t>Stavebně - konstrukční řešení</t>
  </si>
  <si>
    <t>Soupis</t>
  </si>
  <si>
    <t>{fa6eba36-2ddb-4de8-998c-6c6b11ff17aa}</t>
  </si>
  <si>
    <t>002</t>
  </si>
  <si>
    <t>Technické prostředí budov - Zdravotechnika a vytápění</t>
  </si>
  <si>
    <t>{6c608327-9584-48c0-bee0-f69f9642dc6d}</t>
  </si>
  <si>
    <t>003</t>
  </si>
  <si>
    <t>Ostatní a vedlejší náklady</t>
  </si>
  <si>
    <t>{8dca03ba-1833-43d2-983d-5f945673ec0a}</t>
  </si>
  <si>
    <t>KRYCÍ LIST SOUPISU PRACÍ</t>
  </si>
  <si>
    <t>Objekt:</t>
  </si>
  <si>
    <t>01 - ZŠ ČSA - oprava sociálního zařízení</t>
  </si>
  <si>
    <t>Soupis:</t>
  </si>
  <si>
    <t>001 - Stavebně - konstrukční řešení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</si>
  <si>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</si>
  <si>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</si>
  <si>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</si>
  <si>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</si>
  <si>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</si>
  <si>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</si>
  <si>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</si>
  <si>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</si>
  <si>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</si>
  <si>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</si>
  <si>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</si>
  <si>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725 - Zdravotechnika - zařizovací předměty</t>
  </si>
  <si>
    <t xml:space="preserve">    743 - Elektromontáže - hrubá montáž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</si>
  <si>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</si>
  <si>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</si>
  <si>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</si>
  <si>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</si>
  <si>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</si>
  <si>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</si>
  <si>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</si>
  <si>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</si>
  <si>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</si>
  <si>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</si>
  <si>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</si>
  <si>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</si>
  <si>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</si>
  <si>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</si>
  <si>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</si>
  <si>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</si>
  <si>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</si>
  <si>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</si>
  <si>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</si>
  <si>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</si>
  <si>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</si>
  <si>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</si>
  <si>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</si>
  <si>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</si>
  <si>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</si>
  <si>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</si>
  <si>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</si>
  <si>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612131101</t>
  </si>
  <si>
    <t>Cementový postřik vnitřních stěn nanášený celoplošně ručně</t>
  </si>
  <si>
    <t>m2</t>
  </si>
  <si>
    <t>CS ÚRS 2019 02</t>
  </si>
  <si>
    <t>4</t>
  </si>
  <si>
    <t>1271673842</t>
  </si>
  <si>
    <t>PP</t>
  </si>
  <si>
    <t>Podkladní a spojovací vrstva vnitřních omítaných ploch  cementový postřik nanášený ručně celoplošně stěn</t>
  </si>
  <si>
    <t>VV</t>
  </si>
  <si>
    <t>vč. pod obkladem</t>
  </si>
  <si>
    <t>1.NP</t>
  </si>
  <si>
    <t>2*(5+2,4)*3,4-0,6*1,97</t>
  </si>
  <si>
    <t>(2,7+1,35)*2,15-0,6*1,97*3</t>
  </si>
  <si>
    <t>(1,25+1,25+0,8)*2,15*2-0,6*1,97*2</t>
  </si>
  <si>
    <t>(1,25+0,8)*2,15-0,6*1,97</t>
  </si>
  <si>
    <t>2*(1,8+2,4)*3,4-0,6*1,97-0,8*1,97</t>
  </si>
  <si>
    <t>2.NP</t>
  </si>
  <si>
    <t>2*(7+2,6)*3,4-0,6*1,97</t>
  </si>
  <si>
    <t>(7)*2,3-0,6*1,97*7</t>
  </si>
  <si>
    <t>(1,25+1,25+0,8)*2,3*5-0,6*1,97*5</t>
  </si>
  <si>
    <t>(1,25+0,8)*2,3-0,6*1,97</t>
  </si>
  <si>
    <t>(1,25+1,6)*2,3-0,6*1,97</t>
  </si>
  <si>
    <t>2*(1,6+2,6)*3,4-0,6*1,97-0,8*1,97</t>
  </si>
  <si>
    <t>Součet</t>
  </si>
  <si>
    <t>612142001</t>
  </si>
  <si>
    <t>Potažení vnitřních stěn sklovláknitým pletivem vtlačeným do tenkovrstvé hmoty</t>
  </si>
  <si>
    <t>-191580634</t>
  </si>
  <si>
    <t>Potažení vnitřních ploch pletivem  v ploše nebo pruzích, na plném podkladu sklovláknitým vtlačením do tmelu stěn</t>
  </si>
  <si>
    <t>3</t>
  </si>
  <si>
    <t>612331111</t>
  </si>
  <si>
    <t>Cementová omítka hrubá jednovrstvá zatřená vnitřních stěn nanášená ručně</t>
  </si>
  <si>
    <t>-1735384715</t>
  </si>
  <si>
    <t>Omítka cementová vnitřních ploch  nanášená ručně jednovrstvá, tloušťky do 10 mm hrubá zatřená svislých konstrukcí stěn</t>
  </si>
  <si>
    <t>612331191</t>
  </si>
  <si>
    <t>Příplatek k cementové omítce vnitřních stěn za každých dalších 5 mm tloušťky ručně</t>
  </si>
  <si>
    <t>952409763</t>
  </si>
  <si>
    <t>Omítka cementová vnitřních ploch  nanášená ručně Příplatek k cenám za každých dalších i započatých 5 mm tloušťky omítky přes 10 mm stěn</t>
  </si>
  <si>
    <t>233,826*2 'Přepočtené koeficientem množství</t>
  </si>
  <si>
    <t>5</t>
  </si>
  <si>
    <t>612341121</t>
  </si>
  <si>
    <t>Sádrová nebo vápenosádrová omítka hladká jednovrstvá vnitřních stěn nanášená ručně, vč. penetrace</t>
  </si>
  <si>
    <t>836027446</t>
  </si>
  <si>
    <t>Omítka sádrová nebo vápenosádrová vnitřních ploch  nanášená ručně jednovrstvá, tloušťky do 10 mm hladká svislých konstrukcí stěn</t>
  </si>
  <si>
    <t>viz cementový postřik</t>
  </si>
  <si>
    <t>233,826</t>
  </si>
  <si>
    <t>viz keramické obklady</t>
  </si>
  <si>
    <t>-164,815</t>
  </si>
  <si>
    <t>629991011</t>
  </si>
  <si>
    <t>Zakrytí výplní otvorů a svislých ploch fólií přilepenou lepící páskou</t>
  </si>
  <si>
    <t>-1769241339</t>
  </si>
  <si>
    <t>Zakrytí vnějších ploch před znečištěním  včetně pozdějšího odkrytí výplní otvorů a svislých ploch fólií přilepenou lepící páskou</t>
  </si>
  <si>
    <t>"1.NP"</t>
  </si>
  <si>
    <t>"okna"(1*1)*4</t>
  </si>
  <si>
    <t>"2.NP"</t>
  </si>
  <si>
    <t>"okna"(1*1)*5</t>
  </si>
  <si>
    <t>7</t>
  </si>
  <si>
    <t>642944121</t>
  </si>
  <si>
    <t>Osazování ocelových zárubní dodatečné pl do 2,5 m2</t>
  </si>
  <si>
    <t>kus</t>
  </si>
  <si>
    <t>-9196860</t>
  </si>
  <si>
    <t>Osazení ocelových dveřních zárubní lisovaných nebo z úhelníků dodatečně  s vybetonováním prahu, plochy do 2,5 m2</t>
  </si>
  <si>
    <t>"600x1970" 4+8</t>
  </si>
  <si>
    <t>"800x1970" 1+1</t>
  </si>
  <si>
    <t>8</t>
  </si>
  <si>
    <t>M</t>
  </si>
  <si>
    <t>55331346</t>
  </si>
  <si>
    <t>zárubeň ocelová pro běžné zdění a porobeton 100 levá/pravá 600</t>
  </si>
  <si>
    <t>-401826003</t>
  </si>
  <si>
    <t>9</t>
  </si>
  <si>
    <t>55331350</t>
  </si>
  <si>
    <t>zárubeň ocelová pro běžné zdění a porobeton 100 levá/pravá 800</t>
  </si>
  <si>
    <t>-917408117</t>
  </si>
  <si>
    <t>Ostatní konstrukce a práce, bourání</t>
  </si>
  <si>
    <t>10</t>
  </si>
  <si>
    <t>920,1-R</t>
  </si>
  <si>
    <t>Zabetonování prostoru v 1.NP po provedené sondě, vč. doplnění narušené hydroizolace, plocha do 1m2</t>
  </si>
  <si>
    <t>kpl</t>
  </si>
  <si>
    <t>-1867077841</t>
  </si>
  <si>
    <t>11</t>
  </si>
  <si>
    <t>949101111</t>
  </si>
  <si>
    <t>Lešení pomocné pro objekty pozemních staveb s lešeňovou podlahou v do 1,9 m zatížení do 150 kg/m2</t>
  </si>
  <si>
    <t>95782640</t>
  </si>
  <si>
    <t>Lešení pomocné pracovní pro objekty pozemních staveb  pro zatížení do 150 kg/m2, o výšce lešeňové podlahy do 1,9 m</t>
  </si>
  <si>
    <t>"1.NP"(5*2,4+1,8*2,4)</t>
  </si>
  <si>
    <t>"2.NP"(7*2,6+2*2,6)</t>
  </si>
  <si>
    <t>12</t>
  </si>
  <si>
    <t>950,1-R</t>
  </si>
  <si>
    <t>Náklady na ochranu okolních mistností proti poškození a pravidelný úklid dotčených prostor</t>
  </si>
  <si>
    <t>-1206067487</t>
  </si>
  <si>
    <t>13</t>
  </si>
  <si>
    <t>952901111</t>
  </si>
  <si>
    <t>Vyčištění budov bytové a občanské výstavby při výšce podlaží do 4 m</t>
  </si>
  <si>
    <t>1993796505</t>
  </si>
  <si>
    <t>Vyčištění budov nebo objektů před předáním do užívání  budov bytové nebo občanské výstavby, světlé výšky podlaží do 4 m</t>
  </si>
  <si>
    <t>14</t>
  </si>
  <si>
    <t>968072455</t>
  </si>
  <si>
    <t>Vybourání kovových dveřních zárubní pl do 2 m2</t>
  </si>
  <si>
    <t>-1689231220</t>
  </si>
  <si>
    <t>Vybourání kovových rámů oken s křídly, dveřních zárubní, vrat, stěn, ostění nebo obkladů  dveřních zárubní, plochy do 2 m2</t>
  </si>
  <si>
    <t>"1.NP" 0,6*1,97*4+0,8*1,97*1</t>
  </si>
  <si>
    <t>"2.NP" 0,6*1,97*8+0,8*1,97*1</t>
  </si>
  <si>
    <t>978011191</t>
  </si>
  <si>
    <t>Otlučení (osekání) vnitřní vápenné nebo vápenocementové omítky stropů v rozsahu do 100 %</t>
  </si>
  <si>
    <t>-1722627013</t>
  </si>
  <si>
    <t>Otlučení vápenných nebo vápenocementových omítek vnitřních ploch stropů, v rozsahu přes 50 do 100 %</t>
  </si>
  <si>
    <t>16</t>
  </si>
  <si>
    <t>978013191</t>
  </si>
  <si>
    <t>Otlučení (osekání) vnitřní vápenné nebo vápenocementové omítky stěn v rozsahu do 100 %</t>
  </si>
  <si>
    <t>1169372087</t>
  </si>
  <si>
    <t>Otlučení vápenných nebo vápenocementových omítek vnitřních ploch stěn s vyškrabáním spar, s očištěním zdiva, v rozsahu přes 50 do 100 %</t>
  </si>
  <si>
    <t>997</t>
  </si>
  <si>
    <t>Přesun sutě</t>
  </si>
  <si>
    <t>17</t>
  </si>
  <si>
    <t>997013212</t>
  </si>
  <si>
    <t>Vnitrostaveništní doprava suti a vybouraných hmot pro budovy v do 9 m ručně</t>
  </si>
  <si>
    <t>t</t>
  </si>
  <si>
    <t>178886187</t>
  </si>
  <si>
    <t>Vnitrostaveništní doprava suti a vybouraných hmot  vodorovně do 50 m svisle ručně pro budovy a haly výšky přes 6 do 9 m</t>
  </si>
  <si>
    <t>18</t>
  </si>
  <si>
    <t>997013511</t>
  </si>
  <si>
    <t>Odvoz suti a vybouraných hmot z meziskládky na skládku do 1 km s naložením a se složením</t>
  </si>
  <si>
    <t>1141377865</t>
  </si>
  <si>
    <t>Odvoz suti a vybouraných hmot z meziskládky na skládku  s naložením a se složením, na vzdálenost do 1 km</t>
  </si>
  <si>
    <t>19</t>
  </si>
  <si>
    <t>997013509</t>
  </si>
  <si>
    <t>Příplatek k odvozu suti a vybouraných hmot na skládku ZKD 1 km přes 1 km</t>
  </si>
  <si>
    <t>167468762</t>
  </si>
  <si>
    <t>Odvoz suti a vybouraných hmot na skládku nebo meziskládku  se složením, na vzdálenost Příplatek k ceně za každý další i započatý 1 km přes 1 km</t>
  </si>
  <si>
    <t>19,891*9 'Přepočtené koeficientem množství</t>
  </si>
  <si>
    <t>20</t>
  </si>
  <si>
    <t>997013831</t>
  </si>
  <si>
    <t>Poplatek za uložení na skládce (skládkovné) stavebního odpadu směsného kód odpadu 170 904</t>
  </si>
  <si>
    <t>-1216330828</t>
  </si>
  <si>
    <t>Poplatek za uložení stavebního odpadu na skládce (skládkovné) směsného stavebního a demoličního zatříděného do Katalogu odpadů pod kódem 170 904</t>
  </si>
  <si>
    <t>998</t>
  </si>
  <si>
    <t>Přesun hmot</t>
  </si>
  <si>
    <t>998011002</t>
  </si>
  <si>
    <t>Přesun hmot pro budovy zděné v do 12 m</t>
  </si>
  <si>
    <t>-1133842659</t>
  </si>
  <si>
    <t>Přesun hmot pro budovy občanské výstavby, bydlení, výrobu a služby  s nosnou svislou konstrukcí zděnou z cihel, tvárnic nebo kamene vodorovná dopravní vzdálenost do 100 m pro budovy výšky přes 6 do 12 m</t>
  </si>
  <si>
    <t>PSV</t>
  </si>
  <si>
    <t>Práce a dodávky PSV</t>
  </si>
  <si>
    <t>725</t>
  </si>
  <si>
    <t>Zdravotechnika - zařizovací předměty</t>
  </si>
  <si>
    <t>22</t>
  </si>
  <si>
    <t>725900952</t>
  </si>
  <si>
    <t>Přišroubování doplňků koupelen</t>
  </si>
  <si>
    <t>775472812</t>
  </si>
  <si>
    <t>Opravy ostatního zařízení  upevnění doplňkového zařízení (např. mýdlenka, sušák) přišroubováním (za 1 vrut)</t>
  </si>
  <si>
    <t>"1-2.NP"</t>
  </si>
  <si>
    <t>"držák papírových utěrek"2</t>
  </si>
  <si>
    <t>"držák toaletních papírů"5</t>
  </si>
  <si>
    <t>"dávkovač tekutého mýdla"4</t>
  </si>
  <si>
    <t>"držák kartáč na wc"9</t>
  </si>
  <si>
    <t>23</t>
  </si>
  <si>
    <t>55431092</t>
  </si>
  <si>
    <t>zásobník toaletních papírů komaxit bílý D 310mm</t>
  </si>
  <si>
    <t>32</t>
  </si>
  <si>
    <t>385456935</t>
  </si>
  <si>
    <t>24</t>
  </si>
  <si>
    <t>55431000</t>
  </si>
  <si>
    <t>držák na WC štětku + stětka</t>
  </si>
  <si>
    <t>1647669022</t>
  </si>
  <si>
    <t>zásobník toaletních papírů nerez D 310mm</t>
  </si>
  <si>
    <t>25</t>
  </si>
  <si>
    <t>55431099</t>
  </si>
  <si>
    <t>dávkovač tekutého mýdla bílý 0,35L</t>
  </si>
  <si>
    <t>-29386070</t>
  </si>
  <si>
    <t>26</t>
  </si>
  <si>
    <t>55431086</t>
  </si>
  <si>
    <t>zásobník papírových ručníků skládaných komaxit bílý</t>
  </si>
  <si>
    <t>1962443814</t>
  </si>
  <si>
    <t>27</t>
  </si>
  <si>
    <t>55431083</t>
  </si>
  <si>
    <t>koš odpadkový drátěný závěsný komaxit 350x290x190mm</t>
  </si>
  <si>
    <t>-848918574</t>
  </si>
  <si>
    <t>28</t>
  </si>
  <si>
    <t>998725102</t>
  </si>
  <si>
    <t>Přesun hmot tonážní pro zařizovací předměty v objektech v do 12 m</t>
  </si>
  <si>
    <t>1673861596</t>
  </si>
  <si>
    <t>Přesun hmot pro zařizovací předměty  stanovený z hmotnosti přesunovaného materiálu vodorovná dopravní vzdálenost do 50 m v objektech výšky přes 6 do 12 m</t>
  </si>
  <si>
    <t>743</t>
  </si>
  <si>
    <t>Elektromontáže - hrubá montáž</t>
  </si>
  <si>
    <t>29</t>
  </si>
  <si>
    <t>743,1-R</t>
  </si>
  <si>
    <t>Dodávka + montáž elektroinstalce, vč. stavební výpomoci</t>
  </si>
  <si>
    <t>1256932607</t>
  </si>
  <si>
    <t xml:space="preserve">Dodávka + montáž elektroinstalce
V rámci stavby bude provedena nová elektroinstalace zahrnující světelný okruh vč. osazení nových stropních svítidel stejného výkonu jako původní světelné zdroje a nové vypínače. Budou použity nové vypínače bílé barvy (např. typ. Tango) vč. osazení nových instalačních krabic do zdiva.
V rozpočtu je úprava elektroinstalace stanovena jedním souborem D+M s uvedení paušální ceny stanovené investorem. Zhotovitel je povinen si v rámci zpracování CN prohlédnout stávající prostory a instalace, a nastudovat projekt pro akceptaci stanovené paušální částky za tyto práce a dodávky
</t>
  </si>
  <si>
    <t>763</t>
  </si>
  <si>
    <t>Konstrukce suché výstavby</t>
  </si>
  <si>
    <t>30</t>
  </si>
  <si>
    <t>763135102</t>
  </si>
  <si>
    <t>Montáž SDK kazetového podhledu z kazet 600x600 mm na zavěšenou polozapuštěnou nosnou konstrukci</t>
  </si>
  <si>
    <t>-1962262865</t>
  </si>
  <si>
    <t>Montáž sádrokartonového podhledu kazetového demontovatelného, velikosti kazet 600x600 mm včetně zavěšené nosné konstrukce polozapuštěné</t>
  </si>
  <si>
    <t>31</t>
  </si>
  <si>
    <t>59030575</t>
  </si>
  <si>
    <t>podhled kazetový děrovaný kruh 6,5mm, polozapuštený rastr tl 10mm 600x600mm</t>
  </si>
  <si>
    <t>647488030</t>
  </si>
  <si>
    <t>39,72*1,1 'Přepočtené koeficientem množství</t>
  </si>
  <si>
    <t>998763302</t>
  </si>
  <si>
    <t>Přesun hmot tonážní pro sádrokartonové konstrukce v objektech v do 12 m</t>
  </si>
  <si>
    <t>749204513</t>
  </si>
  <si>
    <t>Přesun hmot pro konstrukce montované z desek  sádrokartonových, sádrovláknitých, cementovláknitých nebo cementových stanovený z hmotnosti přesunovaného materiálu vodorovná dopravní vzdálenost do 50 m v objektech výšky přes 6 do 12 m</t>
  </si>
  <si>
    <t>766</t>
  </si>
  <si>
    <t>Konstrukce truhlářské</t>
  </si>
  <si>
    <t>33</t>
  </si>
  <si>
    <t>766,1-R</t>
  </si>
  <si>
    <t>Dodávka + montáž pryžové dveřní zarážky</t>
  </si>
  <si>
    <t>ks</t>
  </si>
  <si>
    <t>-1159752528</t>
  </si>
  <si>
    <t>34</t>
  </si>
  <si>
    <t>766660001</t>
  </si>
  <si>
    <t>Montáž dveřních křídel otvíravých jednokřídlových š do 0,8 m do ocelové zárubně</t>
  </si>
  <si>
    <t>496082665</t>
  </si>
  <si>
    <t>Montáž dveřních křídel dřevěných nebo plastových otevíravých do ocelové zárubně povrchově upravených jednokřídlových, šířky do 800 mm</t>
  </si>
  <si>
    <t>12+2</t>
  </si>
  <si>
    <t>35</t>
  </si>
  <si>
    <t>611,1-R</t>
  </si>
  <si>
    <t>dveře dřevěné vnitřní hladké plné 1křídlé 600x1970mm, vč. kování klika/klika, dózického zámku</t>
  </si>
  <si>
    <t>1551303714</t>
  </si>
  <si>
    <t xml:space="preserve">dveře dřevěné vnitřní hladké plné 1křídlé 600x1970mm, vč. kování klika/klika, dózického zámku </t>
  </si>
  <si>
    <t>P</t>
  </si>
  <si>
    <t>Poznámka k položce:_x000D_
pro vstupy do kabinky budou dveře vybaveny WC zámky</t>
  </si>
  <si>
    <t>36</t>
  </si>
  <si>
    <t>611,2-R</t>
  </si>
  <si>
    <t>dveře dřevěné vnitřní hladké plné 1křídlé 800x1970mm, vč. kování klika/klika, dózického zámku a tabulkami zančícími chlapci/dívky</t>
  </si>
  <si>
    <t>2073885157</t>
  </si>
  <si>
    <t>37</t>
  </si>
  <si>
    <t>766691914</t>
  </si>
  <si>
    <t>Vyvěšení nebo zavěšení dřevěných křídel dveří pl do 2 m2</t>
  </si>
  <si>
    <t>-332124998</t>
  </si>
  <si>
    <t>Ostatní práce  vyvěšení nebo zavěšení křídel s případným uložením a opětovným zavěšením po provedení stavebních změn dřevěných dveřních, plochy do 2 m2</t>
  </si>
  <si>
    <t>vyvěšení</t>
  </si>
  <si>
    <t>"1.NP" 4+1</t>
  </si>
  <si>
    <t>"2.NP" 8+1</t>
  </si>
  <si>
    <t>38</t>
  </si>
  <si>
    <t>998766102</t>
  </si>
  <si>
    <t>Přesun hmot tonážní pro konstrukce truhlářské v objektech v do 12 m</t>
  </si>
  <si>
    <t>-1279417968</t>
  </si>
  <si>
    <t>Přesun hmot pro konstrukce truhlářské stanovený z hmotnosti přesunovaného materiálu vodorovná dopravní vzdálenost do 50 m v objektech výšky přes 6 do 12 m</t>
  </si>
  <si>
    <t>771</t>
  </si>
  <si>
    <t>Podlahy z dlaždic</t>
  </si>
  <si>
    <t>39</t>
  </si>
  <si>
    <t>771121011</t>
  </si>
  <si>
    <t>Nátěr penetrační na podlahu</t>
  </si>
  <si>
    <t>-1587973952</t>
  </si>
  <si>
    <t>Příprava podkladu před provedením dlažby nátěr penetrační na podlahu</t>
  </si>
  <si>
    <t>40</t>
  </si>
  <si>
    <t>771151000R</t>
  </si>
  <si>
    <t>Vyrovnání podkladu opravnou betonovou maltou tl. do 20mm</t>
  </si>
  <si>
    <t>655297893</t>
  </si>
  <si>
    <t>Příprava podkladu před provedením dlažby samonivelační stěrka min.pevnosti 30 MPa, tloušťky přes10 do 12 mm</t>
  </si>
  <si>
    <t>41</t>
  </si>
  <si>
    <t>771151014</t>
  </si>
  <si>
    <t>Samonivelační stěrka podlah pevnosti 20 MPa tl 10 mm, vč. penetrace</t>
  </si>
  <si>
    <t>786577939</t>
  </si>
  <si>
    <t>Příprava podkladu před provedením dlažby samonivelační stěrka min.pevnosti 20 MPa, tloušťky přes 8 do 10 mm</t>
  </si>
  <si>
    <t>42</t>
  </si>
  <si>
    <t>771573810</t>
  </si>
  <si>
    <t>Demontáž podlah z dlaždic keramických lepených</t>
  </si>
  <si>
    <t>-2038954658</t>
  </si>
  <si>
    <t>43</t>
  </si>
  <si>
    <t>771574113</t>
  </si>
  <si>
    <t>Montáž podlah keramických hladkých lepených flexibilním lepidlem do 19 ks/m2</t>
  </si>
  <si>
    <t>-939314805</t>
  </si>
  <si>
    <t>Montáž podlah z dlaždic keramických lepených flexibilním lepidlem maloformátových hladkých přes 12 do 19 ks/m2</t>
  </si>
  <si>
    <t>44</t>
  </si>
  <si>
    <t>59761001</t>
  </si>
  <si>
    <t>dlaždice keramické tl.10mm, barevný odstín dle investora, protiskluzové min R10</t>
  </si>
  <si>
    <t>1116459085</t>
  </si>
  <si>
    <t>45</t>
  </si>
  <si>
    <t>771577111</t>
  </si>
  <si>
    <t>Příplatek k montáži podlah keramických lepených flexibilním lepidlem za plochu do 5 m2</t>
  </si>
  <si>
    <t>-1918821017</t>
  </si>
  <si>
    <t>Montáž podlah z dlaždic keramických lepených flexibilním lepidlem Příplatek k cenám za plochu do 5 m2 jednotlivě</t>
  </si>
  <si>
    <t>46</t>
  </si>
  <si>
    <t>771577114</t>
  </si>
  <si>
    <t>Příplatek k montáži podlah keramických lepených flexibilním lepidlem za spárování tmelem dvousložkovým</t>
  </si>
  <si>
    <t>-2069103134</t>
  </si>
  <si>
    <t>Montáž podlah z dlaždic keramických lepených flexibilním lepidlem Příplatek k cenám za dvousložkový spárovací tmel</t>
  </si>
  <si>
    <t>47</t>
  </si>
  <si>
    <t>771591112</t>
  </si>
  <si>
    <t>Izolace pod dlažbu nátěrem nebo stěrkou ve dvou vrstvách</t>
  </si>
  <si>
    <t>1239083468</t>
  </si>
  <si>
    <t>Izolace podlahy pod dlažbu nátěrem nebo stěrkou ve dvou vrstvách</t>
  </si>
  <si>
    <t>48</t>
  </si>
  <si>
    <t>998771102</t>
  </si>
  <si>
    <t>Přesun hmot tonážní pro podlahy z dlaždic v objektech v do 12 m</t>
  </si>
  <si>
    <t>-1888586201</t>
  </si>
  <si>
    <t>Přesun hmot pro podlahy z dlaždic stanovený z hmotnosti přesunovaného materiálu vodorovná dopravní vzdálenost do 50 m v objektech výšky přes 6 do 12 m</t>
  </si>
  <si>
    <t>781</t>
  </si>
  <si>
    <t>Dokončovací práce - obklady</t>
  </si>
  <si>
    <t>49</t>
  </si>
  <si>
    <t>781121011</t>
  </si>
  <si>
    <t>Nátěr penetrační na stěnu</t>
  </si>
  <si>
    <t>995702223</t>
  </si>
  <si>
    <t>Příprava podkladu před provedením obkladu nátěr penetrační na stěnu</t>
  </si>
  <si>
    <t>50</t>
  </si>
  <si>
    <t>781131112</t>
  </si>
  <si>
    <t>Izolace pod obklad nátěrem nebo stěrkou ve dvou vrstvách</t>
  </si>
  <si>
    <t>-1181840515</t>
  </si>
  <si>
    <t>Izolace stěny pod obklad izolace nátěrem nebo stěrkou ve dvou vrstvách</t>
  </si>
  <si>
    <t>"za umývadly"  1*1,5*4</t>
  </si>
  <si>
    <t>"za pisoáry"1,5*1,5*3</t>
  </si>
  <si>
    <t>"za výlevkou"3*1,5*2</t>
  </si>
  <si>
    <t>na stěnách</t>
  </si>
  <si>
    <t>2*(5+2,4)*0,25-0,6*0,25*4</t>
  </si>
  <si>
    <t>2*(0,8+1,25)*0,25*3-0,6*0,25*3</t>
  </si>
  <si>
    <t>2*(1,8+2,4)*0,25-0,6*0,25-0,8*0,25</t>
  </si>
  <si>
    <t>2*(7+1,2)*0,25-0,6*0,25*8</t>
  </si>
  <si>
    <t>2*(0,8+1,25)*0,25*6-0,6*0,25*6</t>
  </si>
  <si>
    <t>2*(1,6+1,25)*0,25-0,6*0,25*1</t>
  </si>
  <si>
    <t>2*(1,8+2,6)*0,25-0,6*0,25-0,8*0,25</t>
  </si>
  <si>
    <t>51</t>
  </si>
  <si>
    <t>781131264</t>
  </si>
  <si>
    <t>Izolace pod obklad těsnícími pásy mezi podlahou a stěnou</t>
  </si>
  <si>
    <t>m</t>
  </si>
  <si>
    <t>-1145580519</t>
  </si>
  <si>
    <t>Izolace stěny pod obklad izolace těsnícími izolačními pásy mezi podlahou a stěnu</t>
  </si>
  <si>
    <t>2*(5+2,4)</t>
  </si>
  <si>
    <t>2*(0,8+1,25)*3</t>
  </si>
  <si>
    <t>2*(1,8+2,4)</t>
  </si>
  <si>
    <t>2*(7+1,2)</t>
  </si>
  <si>
    <t>2*(0,8+1,25)*6</t>
  </si>
  <si>
    <t>2*(1,6+1,25)</t>
  </si>
  <si>
    <t>2*(1,8+2,6)</t>
  </si>
  <si>
    <t>52</t>
  </si>
  <si>
    <t>781473810</t>
  </si>
  <si>
    <t>Demontáž obkladů z obkladaček keramických lepených</t>
  </si>
  <si>
    <t>1179307448</t>
  </si>
  <si>
    <t>Demontáž obkladů z dlaždic keramických lepených</t>
  </si>
  <si>
    <t>2*(5+2,4)*2-0,6*1,97*4</t>
  </si>
  <si>
    <t>2*(0,8+1,25)*2*3-0,6*1,97*3</t>
  </si>
  <si>
    <t>2*(1,8+2,4)*2-0,6*1,97-0,8*1,97</t>
  </si>
  <si>
    <t>2*(7+1,2)*2-0,6*1,97*8</t>
  </si>
  <si>
    <t>2*(0,8+1,25)*2*6-0,6*1,97*6</t>
  </si>
  <si>
    <t>2*(1,6+1,25)*2-0,6*1,97*1</t>
  </si>
  <si>
    <t>2*(1,8+2,6)*2-0,6*1,97-0,8*1,97</t>
  </si>
  <si>
    <t>53</t>
  </si>
  <si>
    <t>781474112</t>
  </si>
  <si>
    <t>Montáž obkladů vnitřních keramických hladkých do 12 ks/m2 lepených flexibilním lepidlem, vč. zatěsnění silikonovým popř. akrylátovým tmelem (kouty, horní hrany na přechodu obklad omítka..)</t>
  </si>
  <si>
    <t>141912176</t>
  </si>
  <si>
    <t>Montáž obkladů vnitřních stěn z dlaždic keramických lepených flexibilním lepidlem maloformátových hladkých přes 9 do 12 ks/m2</t>
  </si>
  <si>
    <t>2*(5+2,4)*2,15-0,6*1,97*4-5*0,1</t>
  </si>
  <si>
    <t>2*(0,8+1,25)*2,15*3-0,6*1,97*3</t>
  </si>
  <si>
    <t>2*(1,8+2,4)*2,05-0,6*1,97-0,8*1,97</t>
  </si>
  <si>
    <t>2*(7+1,2)*2,05-0,6*1,97*8</t>
  </si>
  <si>
    <t>2*(0,8+1,25)*2,3*6-0,6*1,97*6</t>
  </si>
  <si>
    <t>2*(1,6+1,25)*2,3-0,6*1,97*1</t>
  </si>
  <si>
    <t>2*(1,8+2,6)*2,05-0,6*1,97-0,8*1,97</t>
  </si>
  <si>
    <t>54</t>
  </si>
  <si>
    <t>59761000</t>
  </si>
  <si>
    <t>obklad keramický 25x40cm dle výběru investora ve dvou odstínech (jiný pro chlapce a jiný pro dívky)</t>
  </si>
  <si>
    <t>-1530488833</t>
  </si>
  <si>
    <t>164,815*1,1 'Přepočtené koeficientem množství</t>
  </si>
  <si>
    <t>55</t>
  </si>
  <si>
    <t>781477111</t>
  </si>
  <si>
    <t>Příplatek k montáži obkladů vnitřních keramických hladkých za plochu do 10 m2</t>
  </si>
  <si>
    <t>-1852308234</t>
  </si>
  <si>
    <t>Montáž obkladů vnitřních stěn z dlaždic keramických Příplatek k cenám za plochu do 10 m2 jednotlivě</t>
  </si>
  <si>
    <t>56</t>
  </si>
  <si>
    <t>781477114</t>
  </si>
  <si>
    <t>Příplatek k montáži obkladů vnitřních keramických hladkých za spárování tmelem dvousložkovým</t>
  </si>
  <si>
    <t>-430613124</t>
  </si>
  <si>
    <t>Montáž obkladů vnitřních stěn z dlaždic keramických Příplatek k cenám za dvousložkový spárovací tmel</t>
  </si>
  <si>
    <t>57</t>
  </si>
  <si>
    <t>781491021</t>
  </si>
  <si>
    <t>Montáž zrcadel plochy do 1 m2 lepených silikonovým tmelem na keramický obklad</t>
  </si>
  <si>
    <t>-2042227215</t>
  </si>
  <si>
    <t>Montáž zrcadel lepených silikonovým tmelem na keramický obklad, plochy do 1 m2</t>
  </si>
  <si>
    <t>58</t>
  </si>
  <si>
    <t>63465124</t>
  </si>
  <si>
    <t>zrcadlo nemontované čiré tl 4mm max. rozměr 3210x2250mm</t>
  </si>
  <si>
    <t>-1491143757</t>
  </si>
  <si>
    <t>4*1,1 'Přepočtené koeficientem množství</t>
  </si>
  <si>
    <t>59</t>
  </si>
  <si>
    <t>998781102</t>
  </si>
  <si>
    <t>Přesun hmot tonážní pro obklady keramické v objektech v do 12 m</t>
  </si>
  <si>
    <t>-224328505</t>
  </si>
  <si>
    <t>Přesun hmot pro obklady keramické  stanovený z hmotnosti přesunovaného materiálu vodorovná dopravní vzdálenost do 50 m v objektech výšky přes 6 do 12 m</t>
  </si>
  <si>
    <t>783</t>
  </si>
  <si>
    <t>Dokončovací práce - nátěry</t>
  </si>
  <si>
    <t>60</t>
  </si>
  <si>
    <t>783314101</t>
  </si>
  <si>
    <t>Základní jednonásobný syntetický nátěr zámečnických konstrukcí</t>
  </si>
  <si>
    <t>1881428385</t>
  </si>
  <si>
    <t>Základní nátěr zámečnických konstrukcí jednonásobný syntetický</t>
  </si>
  <si>
    <t>zárubně</t>
  </si>
  <si>
    <t>2*14</t>
  </si>
  <si>
    <t>61</t>
  </si>
  <si>
    <t>783317101</t>
  </si>
  <si>
    <t>Krycí jednonásobný syntetický standardní nátěr zámečnických konstrukcí</t>
  </si>
  <si>
    <t>796780348</t>
  </si>
  <si>
    <t>Krycí nátěr (email) zámečnických konstrukcí jednonásobný syntetický standardní</t>
  </si>
  <si>
    <t>Poznámka k položce:_x000D_
barevný odstín určí investor</t>
  </si>
  <si>
    <t>784</t>
  </si>
  <si>
    <t>Dokončovací práce - malby a tapety</t>
  </si>
  <si>
    <t>62</t>
  </si>
  <si>
    <t>784181121</t>
  </si>
  <si>
    <t>Hloubková jednonásobná penetrace podkladu v místnostech výšky do 3,80 m</t>
  </si>
  <si>
    <t>1139622269</t>
  </si>
  <si>
    <t>Penetrace podkladu jednonásobná hloubková v místnostech výšky do 3,80 m</t>
  </si>
  <si>
    <t>viz sádrová omítka</t>
  </si>
  <si>
    <t>69,011</t>
  </si>
  <si>
    <t>63</t>
  </si>
  <si>
    <t>784221101R</t>
  </si>
  <si>
    <t>Trojnásobné bílé malby ze směsí za sucha dobře otěruvzdorných v místnostech do 3,80 m</t>
  </si>
  <si>
    <t>-529583966</t>
  </si>
  <si>
    <t>Malby z malířských směsí otěruvzdorných za sucha trojnásobné, bílé za sucha otěruvzdorné dobře v místnostech výšky do 3,80 m</t>
  </si>
  <si>
    <t>HZS</t>
  </si>
  <si>
    <t>Hodinové zúčtovací sazby</t>
  </si>
  <si>
    <t>64</t>
  </si>
  <si>
    <t>HZS2492</t>
  </si>
  <si>
    <t>Hodinová zúčtovací sazba pomocný dělník PSV</t>
  </si>
  <si>
    <t>hod</t>
  </si>
  <si>
    <t>512</t>
  </si>
  <si>
    <t>-601233249</t>
  </si>
  <si>
    <t>Hodinové zúčtovací sazby profesí PSV  zednické výpomoci a pomocné práce PSV pomocný dělník PSV</t>
  </si>
  <si>
    <t>demontáže neobsažené v položkách- dmtž  vnitřního vybavení (dávkovače mýdla, držáky atd.)</t>
  </si>
  <si>
    <t>OST</t>
  </si>
  <si>
    <t>Ostatní</t>
  </si>
  <si>
    <t>65</t>
  </si>
  <si>
    <t>990,1-R</t>
  </si>
  <si>
    <t>17854991</t>
  </si>
  <si>
    <t>002 - Technické prostředí budov - Zdravotechnika a vytápění</t>
  </si>
  <si>
    <t xml:space="preserve">    721 - Zdravotechnika - vnitřní kanalizace</t>
  </si>
  <si>
    <t xml:space="preserve">    722 - Zdravotechnika - vnitřní vodovod</t>
  </si>
  <si>
    <t xml:space="preserve">    734 - Ústřední vytápění - armatury</t>
  </si>
  <si>
    <t xml:space="preserve">    735 - Ústřední vytápění - otopná tělesa</t>
  </si>
  <si>
    <t>612325121</t>
  </si>
  <si>
    <t>Vápenocementová štuková omítka rýh ve stěnách šířky do 150 mm</t>
  </si>
  <si>
    <t>-1848441320</t>
  </si>
  <si>
    <t>Vápenocementová omítka rýh štuková ve stěnách, šířky rýhy do 150 mm</t>
  </si>
  <si>
    <t>"po rozovdech vody" 80*0,07</t>
  </si>
  <si>
    <t>"po rozvodech kanalizace" 15*0,15</t>
  </si>
  <si>
    <t>900,1-R</t>
  </si>
  <si>
    <t>Stavební výpomoci jinde neuvedené</t>
  </si>
  <si>
    <t>-394648451</t>
  </si>
  <si>
    <t>974031132</t>
  </si>
  <si>
    <t>Vysekání rýh ve zdivu cihelném hl do 50 mm š do 70 mm</t>
  </si>
  <si>
    <t>-713966888</t>
  </si>
  <si>
    <t>Vysekání rýh ve zdivu cihelném na maltu vápennou nebo vápenocementovou  do hl. 50 mm a šířky do 70 mm</t>
  </si>
  <si>
    <t>"pro vodovod DN 15-25"80</t>
  </si>
  <si>
    <t>974031154</t>
  </si>
  <si>
    <t>Vysekání rýh ve zdivu cihelném hl do 100 mm š do 150 mm</t>
  </si>
  <si>
    <t>-248757241</t>
  </si>
  <si>
    <t>Vysekání rýh ve zdivu cihelném na maltu vápennou nebo vápenocementovou  do hl. 100 mm a šířky do 150 mm</t>
  </si>
  <si>
    <t>"pro kanalizaci DN50"15</t>
  </si>
  <si>
    <t>804653577</t>
  </si>
  <si>
    <t>323247645</t>
  </si>
  <si>
    <t>3,207*9 'Přepočtené koeficientem množství</t>
  </si>
  <si>
    <t>-2073057188</t>
  </si>
  <si>
    <t>-1062542246</t>
  </si>
  <si>
    <t>66387711</t>
  </si>
  <si>
    <t>721</t>
  </si>
  <si>
    <t>Zdravotechnika - vnitřní kanalizace</t>
  </si>
  <si>
    <t>721,1-R</t>
  </si>
  <si>
    <t>Napojení na stávající kanalizační  potrubí - kompletní dodávka+montáž napojení</t>
  </si>
  <si>
    <t>-2039323982</t>
  </si>
  <si>
    <t>721110802</t>
  </si>
  <si>
    <t>Demontáž potrubí kameninové do DN 100</t>
  </si>
  <si>
    <t>1285019814</t>
  </si>
  <si>
    <t>Demontáž potrubí z kameninových trub  normálních nebo kyselinovzdorných do DN 100</t>
  </si>
  <si>
    <t>721110806</t>
  </si>
  <si>
    <t>Demontáž potrubí kameninové do DN 200</t>
  </si>
  <si>
    <t>-525523058</t>
  </si>
  <si>
    <t>Demontáž potrubí z kameninových trub  normálních nebo kyselinovzdorných přes 100 do DN 200</t>
  </si>
  <si>
    <t>721171803</t>
  </si>
  <si>
    <t>Demontáž potrubí z PVC do D 75</t>
  </si>
  <si>
    <t>-433019572</t>
  </si>
  <si>
    <t>Demontáž potrubí z novodurových trub  odpadních nebo připojovacích do D 75</t>
  </si>
  <si>
    <t>721174025</t>
  </si>
  <si>
    <t>Potrubí kanalizační z PP odpadní DN 110</t>
  </si>
  <si>
    <t>2144397762</t>
  </si>
  <si>
    <t>Potrubí z plastových trub polypropylenové odpadní (svislé) DN 110</t>
  </si>
  <si>
    <t>55-6</t>
  </si>
  <si>
    <t>721174026</t>
  </si>
  <si>
    <t>Potrubí kanalizační z PP odpadní DN 125</t>
  </si>
  <si>
    <t>1298067785</t>
  </si>
  <si>
    <t>Potrubí z plastových trub polypropylenové odpadní (svislé) DN 125</t>
  </si>
  <si>
    <t>721174043</t>
  </si>
  <si>
    <t>Potrubí kanalizační z PP připojovací DN 50</t>
  </si>
  <si>
    <t>-1382152233</t>
  </si>
  <si>
    <t>Potrubí z plastových trub polypropylenové připojovací DN 50</t>
  </si>
  <si>
    <t>721174045</t>
  </si>
  <si>
    <t>Potrubí kanalizační z PP připojovací DN 100</t>
  </si>
  <si>
    <t>-793369830</t>
  </si>
  <si>
    <t>Potrubí z plastových trub polypropylenové připojovací DN 110</t>
  </si>
  <si>
    <t>28611616</t>
  </si>
  <si>
    <t>čistící kus kanalizace plastové KG DN 100 se 4 šrouby</t>
  </si>
  <si>
    <t>-2057700277</t>
  </si>
  <si>
    <t>28611618</t>
  </si>
  <si>
    <t>čistící kus kanalizace plastové KG DN 125 se 4 šrouby</t>
  </si>
  <si>
    <t>1134500924</t>
  </si>
  <si>
    <t>721210813</t>
  </si>
  <si>
    <t>Demontáž vpustí podlahových DN 100</t>
  </si>
  <si>
    <t>1904223562</t>
  </si>
  <si>
    <t>Demontáž kanalizačního příslušenství  vpustí podlahových DN 100</t>
  </si>
  <si>
    <t>721211422</t>
  </si>
  <si>
    <t>Vpusť podlahová se svislým odtokem DN 50/75/110 mřížka nerez 138x138</t>
  </si>
  <si>
    <t>1700666100</t>
  </si>
  <si>
    <t>Podlahové vpusti se svislým odtokem DN 50/75/110 mřížka nerez 138x138</t>
  </si>
  <si>
    <t>721220801</t>
  </si>
  <si>
    <t>Demontáž uzávěrek zápachových DN 70</t>
  </si>
  <si>
    <t>421102363</t>
  </si>
  <si>
    <t>Demontáž zápachových uzávěrek  do DN 70</t>
  </si>
  <si>
    <t>"U"4</t>
  </si>
  <si>
    <t>"PI"3</t>
  </si>
  <si>
    <t>"V"2</t>
  </si>
  <si>
    <t>721220802</t>
  </si>
  <si>
    <t>Demontáž uzávěrek zápachových DN 100</t>
  </si>
  <si>
    <t>-1322188621</t>
  </si>
  <si>
    <t>Demontáž zápachových uzávěrek  DN 100</t>
  </si>
  <si>
    <t>"WC"9</t>
  </si>
  <si>
    <t>721290111</t>
  </si>
  <si>
    <t>Zkouška těsnosti potrubí kanalizace vodou do DN 125</t>
  </si>
  <si>
    <t>1379211266</t>
  </si>
  <si>
    <t>Zkouška těsnosti kanalizace  v objektech vodou do DN 125</t>
  </si>
  <si>
    <t>105</t>
  </si>
  <si>
    <t>998721102</t>
  </si>
  <si>
    <t>Přesun hmot tonážní pro vnitřní kanalizace v objektech v do 12 m</t>
  </si>
  <si>
    <t>-257154082</t>
  </si>
  <si>
    <t>Přesun hmot pro vnitřní kanalizace  stanovený z hmotnosti přesunovaného materiálu vodorovná dopravní vzdálenost do 50 m v objektech výšky přes 6 do 12 m</t>
  </si>
  <si>
    <t>722</t>
  </si>
  <si>
    <t>Zdravotechnika - vnitřní vodovod</t>
  </si>
  <si>
    <t>722,1-R</t>
  </si>
  <si>
    <t>Napojení na stávající vodovodní  potrubí - kompletní dodávka+montáž napojení</t>
  </si>
  <si>
    <t>340665646</t>
  </si>
  <si>
    <t>722130801</t>
  </si>
  <si>
    <t>Demontáž potrubí ocelové pozinkované závitové do DN 25</t>
  </si>
  <si>
    <t>-126312478</t>
  </si>
  <si>
    <t>Demontáž potrubí z ocelových trubek pozinkovaných  závitových do DN 25</t>
  </si>
  <si>
    <t>25+40+20</t>
  </si>
  <si>
    <t>722130802</t>
  </si>
  <si>
    <t>Demontáž potrubí ocelové pozinkované závitové do DN 40</t>
  </si>
  <si>
    <t>-593243782</t>
  </si>
  <si>
    <t>Demontáž potrubí z ocelových trubek pozinkovaných  závitových přes 25 do DN 40</t>
  </si>
  <si>
    <t>722174001</t>
  </si>
  <si>
    <t>Potrubí vodovodní plastové PPR svar polyfuze PN 16 D 16 x 2,2 mm</t>
  </si>
  <si>
    <t>181485417</t>
  </si>
  <si>
    <t>Potrubí z plastových trubek z polypropylenu (PPR) svařovaných polyfuzně PN 16 (SDR 7,4) D 16 x 2,2</t>
  </si>
  <si>
    <t>722174002</t>
  </si>
  <si>
    <t>Potrubí vodovodní plastové PPR svar polyfuze PN 16 D 20 x 2,8 mm</t>
  </si>
  <si>
    <t>75564257</t>
  </si>
  <si>
    <t>Potrubí z plastových trubek z polypropylenu (PPR) svařovaných polyfuzně PN 16 (SDR 7,4) D 20 x 2,8</t>
  </si>
  <si>
    <t>722174003</t>
  </si>
  <si>
    <t>Potrubí vodovodní plastové PPR svar polyfuze PN 16 D 25 x 3,5 mm</t>
  </si>
  <si>
    <t>-794177557</t>
  </si>
  <si>
    <t>Potrubí z plastových trubek z polypropylenu (PPR) svařovaných polyfuzně PN 16 (SDR 7,4) D 25 x 3,5</t>
  </si>
  <si>
    <t>722174004</t>
  </si>
  <si>
    <t>Potrubí vodovodní plastové PPR svar polyfuze PN 16 D 32 x 4,4 mm</t>
  </si>
  <si>
    <t>-225215876</t>
  </si>
  <si>
    <t>Potrubí z plastových trubek z polypropylenu (PPR) svařovaných polyfuzně PN 16 (SDR 7,4) D 32 x 4,4</t>
  </si>
  <si>
    <t>722181231</t>
  </si>
  <si>
    <t>Ochrana vodovodního potrubí přilepenými termoizolačními trubicemi z PE tl do 13 mm DN do 22 mm</t>
  </si>
  <si>
    <t>-966558707</t>
  </si>
  <si>
    <t>Ochrana potrubí  termoizolačními trubicemi z pěnového polyetylenu PE přilepenými v příčných a podélných spojích, tloušťky izolace přes 9 do 13 mm, vnitřního průměru izolace DN do 22 mm</t>
  </si>
  <si>
    <t>722181243</t>
  </si>
  <si>
    <t>Ochrana vodovodního potrubí přilepenými termoizolačními trubicemi z PE tl do 20 mm DN do 63 mm</t>
  </si>
  <si>
    <t>817798850</t>
  </si>
  <si>
    <t>Ochrana potrubí  termoizolačními trubicemi z pěnového polyetylenu PE přilepenými v příčných a podélných spojích, tloušťky izolace přes 13 do 20 mm, vnitřního průměru izolace DN přes 45 do 63 mm</t>
  </si>
  <si>
    <t>"kanalizace DN 50" 15</t>
  </si>
  <si>
    <t>722181252</t>
  </si>
  <si>
    <t>Ochrana vodovodního potrubí přilepenými termoizolačními trubicemi z PE tl do 25 mm DN do 45 mm</t>
  </si>
  <si>
    <t>136240270</t>
  </si>
  <si>
    <t>Ochrana potrubí  termoizolačními trubicemi z pěnového polyetylenu PE přilepenými v příčných a podélných spojích, tloušťky izolace přes 20 do 25 mm, vnitřního průměru izolace DN přes 22 do 45 mm</t>
  </si>
  <si>
    <t>40+20+15</t>
  </si>
  <si>
    <t>722181255</t>
  </si>
  <si>
    <t>Ochrana vodovodního potrubí přilepenými termoizolačními trubicemi z PE tl do 25 mm DN do 110 mm</t>
  </si>
  <si>
    <t>-1908156311</t>
  </si>
  <si>
    <t>Ochrana potrubí  termoizolačními trubicemi z pěnového polyetylenu PE přilepenými v příčných a podélných spojích, tloušťky izolace přes 20 do 25 mm, vnitřního průměru izolace DN přes 89 do 110 mm</t>
  </si>
  <si>
    <t>"kanalizace DN110"55</t>
  </si>
  <si>
    <t>722181256</t>
  </si>
  <si>
    <t>Ochrana vodovodního potrubí přilepenými termoizolačními trubicemi z PE tl do 25 mm DN přes 110 mm</t>
  </si>
  <si>
    <t>-1331325859</t>
  </si>
  <si>
    <t>Ochrana potrubí  termoizolačními trubicemi z pěnového polyetylenu PE přilepenými v příčných a podélných spojích, tloušťky izolace přes 20 do 25 mm, vnitřního průměru izolace DN přes 110 mm</t>
  </si>
  <si>
    <t>"kanalizace DN125"35</t>
  </si>
  <si>
    <t>722240123</t>
  </si>
  <si>
    <t>Kohout kulový plastový PPR DN 25</t>
  </si>
  <si>
    <t>385284993</t>
  </si>
  <si>
    <t>Armatury z plastických hmot  kohouty (PPR) kulové DN 25</t>
  </si>
  <si>
    <t>722240124</t>
  </si>
  <si>
    <t>Kohout kulový plastový PPR DN 32</t>
  </si>
  <si>
    <t>-1201234115</t>
  </si>
  <si>
    <t>Armatury z plastických hmot  kohouty (PPR) kulové DN 32</t>
  </si>
  <si>
    <t>722290215</t>
  </si>
  <si>
    <t>Zkouška těsnosti vodovodního potrubí hrdlového nebo přírubového do DN 100</t>
  </si>
  <si>
    <t>954280222</t>
  </si>
  <si>
    <t>Zkoušky, proplach a desinfekce vodovodního potrubí  zkoušky těsnosti vodovodního potrubí hrdlového nebo přírubového do DN 100</t>
  </si>
  <si>
    <t>75</t>
  </si>
  <si>
    <t>722290234</t>
  </si>
  <si>
    <t>Proplach a dezinfekce vodovodního potrubí do DN 80</t>
  </si>
  <si>
    <t>1422808010</t>
  </si>
  <si>
    <t>Zkoušky, proplach a desinfekce vodovodního potrubí  proplach a desinfekce vodovodního potrubí do DN 80</t>
  </si>
  <si>
    <t>998722102</t>
  </si>
  <si>
    <t>Přesun hmot tonážní pro vnitřní vodovod v objektech v do 12 m</t>
  </si>
  <si>
    <t>-1589068434</t>
  </si>
  <si>
    <t>Přesun hmot pro vnitřní vodovod  stanovený z hmotnosti přesunovaného materiálu vodorovná dopravní vzdálenost do 50 m v objektech výšky přes 6 do 12 m</t>
  </si>
  <si>
    <t>725110811</t>
  </si>
  <si>
    <t>Demontáž klozetů splachovací s nádrží</t>
  </si>
  <si>
    <t>soubor</t>
  </si>
  <si>
    <t>-802715858</t>
  </si>
  <si>
    <t>Demontáž klozetů  splachovacích s nádrží nebo tlakovým splachovačem</t>
  </si>
  <si>
    <t>725112171</t>
  </si>
  <si>
    <t>Kombi klozet s hlubokým splachováním odpad vodorovný, vč. antibakteriálního sedátka, rohového ventilu a zápachové uzávěrky</t>
  </si>
  <si>
    <t>-1367267191</t>
  </si>
  <si>
    <t>725121521</t>
  </si>
  <si>
    <t>Pisoárový záchodek automatický s infračerveným senzorem se zápachovou uzávěrkou</t>
  </si>
  <si>
    <t>715390748</t>
  </si>
  <si>
    <t>Pisoárové záchodky keramické automatické s infračerveným senzorem</t>
  </si>
  <si>
    <t>725122813</t>
  </si>
  <si>
    <t>Demontáž pisoárových stání s nádrží a jedním záchodkem</t>
  </si>
  <si>
    <t>253359867</t>
  </si>
  <si>
    <t>Demontáž pisoárů  s nádrží a 1 záchodkem</t>
  </si>
  <si>
    <t>725210821</t>
  </si>
  <si>
    <t>Demontáž umyvadel bez výtokových armatur</t>
  </si>
  <si>
    <t>1701984558</t>
  </si>
  <si>
    <t>Demontáž umyvadel  bez výtokových armatur umyvadel</t>
  </si>
  <si>
    <t>725211603</t>
  </si>
  <si>
    <t>Umyvadlo keramické bílé šířky 600 mm bez krytu na sifon připevněné na stěnu šrouby se zápachovou uzávěrkou, vč. 2ks rohového ventilu a pancířovou hadicí</t>
  </si>
  <si>
    <t>-305705738</t>
  </si>
  <si>
    <t>Umyvadla keramická bílá bez výtokových armatur připevněná na stěnu šrouby bez sloupu nebo krytu na sifon 600 mm</t>
  </si>
  <si>
    <t>725330820</t>
  </si>
  <si>
    <t>Demontáž výlevka diturvitová</t>
  </si>
  <si>
    <t>-670514950</t>
  </si>
  <si>
    <t>Demontáž výlevek  bez výtokových armatur a bez nádrže a splachovacího potrubí diturvitových</t>
  </si>
  <si>
    <t>725331111</t>
  </si>
  <si>
    <t>Výlevka bez výtokových armatur keramická se sklopnou plastovou mřížkou 500 mm se zapáchovou uzávěrkou</t>
  </si>
  <si>
    <t>-1881871382</t>
  </si>
  <si>
    <t>Výlevky bez výtokových armatur a splachovací nádrže keramické se sklopnou plastovou mřížkou 425 mm</t>
  </si>
  <si>
    <t>725810811</t>
  </si>
  <si>
    <t>Demontáž ventilů výtokových nástěnných</t>
  </si>
  <si>
    <t>-1565613472</t>
  </si>
  <si>
    <t>Demontáž výtokových ventilů  nástěnných</t>
  </si>
  <si>
    <t>725820801</t>
  </si>
  <si>
    <t>Demontáž baterie nástěnné do G 3 / 4</t>
  </si>
  <si>
    <t>-1307254802</t>
  </si>
  <si>
    <t>Demontáž baterií  nástěnných do G 3/4</t>
  </si>
  <si>
    <t>725821312</t>
  </si>
  <si>
    <t>Baterie dřezová nástěnná páková s otáčivým kulatým ústím a délkou ramínka 210 mm</t>
  </si>
  <si>
    <t>-2122026138</t>
  </si>
  <si>
    <t>Baterie dřezové nástěnné pákové s otáčivým kulatým ústím a délkou ramínka 300 mm</t>
  </si>
  <si>
    <t>"V" 2</t>
  </si>
  <si>
    <t>725822611</t>
  </si>
  <si>
    <t>Baterie umyvadlová stojánková páková bez výpusti</t>
  </si>
  <si>
    <t>-1302210055</t>
  </si>
  <si>
    <t>Baterie umyvadlové stojánkové pákové bez výpusti</t>
  </si>
  <si>
    <t>"U" 4</t>
  </si>
  <si>
    <t>1033277056</t>
  </si>
  <si>
    <t>734</t>
  </si>
  <si>
    <t>Ústřední vytápění - armatury</t>
  </si>
  <si>
    <t>734221682</t>
  </si>
  <si>
    <t>Termostatická hlavice kapalinová PN 10 do 110°C otopných těles VK</t>
  </si>
  <si>
    <t>946416963</t>
  </si>
  <si>
    <t>Ventily regulační závitové hlavice termostatické, pro ovládání ventilů PN 10 do 110°C kapalinové otopných těles VK</t>
  </si>
  <si>
    <t>998734102</t>
  </si>
  <si>
    <t>Přesun hmot tonážní pro armatury v objektech v do 12 m</t>
  </si>
  <si>
    <t>861159621</t>
  </si>
  <si>
    <t>Přesun hmot pro armatury  stanovený z hmotnosti přesunovaného materiálu vodorovná dopravní vzdálenost do 50 m v objektech výšky přes 6 do 12 m</t>
  </si>
  <si>
    <t>735</t>
  </si>
  <si>
    <t>Ústřední vytápění - otopná tělesa</t>
  </si>
  <si>
    <t>735,1-R</t>
  </si>
  <si>
    <t>Demontáže stávajícícho vedení</t>
  </si>
  <si>
    <t>-18569661</t>
  </si>
  <si>
    <t>735,2-R</t>
  </si>
  <si>
    <t>Koordinace tras potrubních rozvodů</t>
  </si>
  <si>
    <t>702836737</t>
  </si>
  <si>
    <t>735,3-R</t>
  </si>
  <si>
    <t>Nepředvídané práce</t>
  </si>
  <si>
    <t>-1004694429</t>
  </si>
  <si>
    <t xml:space="preserve">Nepředvídané práce
</t>
  </si>
  <si>
    <t>735,4-R</t>
  </si>
  <si>
    <t xml:space="preserve">Úprava stávajícího připojovacího potrubí pro montáž nových otopných těles deskových </t>
  </si>
  <si>
    <t>626253483</t>
  </si>
  <si>
    <t>"cca 15 m" 1</t>
  </si>
  <si>
    <t>735111810</t>
  </si>
  <si>
    <t>Demontáž otopného tělesa litinového článkového</t>
  </si>
  <si>
    <t>-1025126844</t>
  </si>
  <si>
    <t>Demontáž otopných těles litinových  článkových</t>
  </si>
  <si>
    <t>(0,5*1)*4</t>
  </si>
  <si>
    <t>735152352</t>
  </si>
  <si>
    <t>Otopné těleso panelové VK dvoudeskové bez přídavné přestupní plochy výška/délka 500/500mm výkon 419W, vč. sady pro upevnění a připojovací regulační šroubení DN15</t>
  </si>
  <si>
    <t>951724528</t>
  </si>
  <si>
    <t>Otopná tělesa panelová VK dvoudesková PN 1,0 MPa, T do 110°C bez přídavné přestupní plochy výšky tělesa 500 mm stavební délky / výkonu 500 mm / 419 W</t>
  </si>
  <si>
    <t>735152452</t>
  </si>
  <si>
    <t>Otopné těleso panelové VK dvoudeskové 1 přídavná přestupní plocha výška/délka 500/500 mm výkon 559 W, vč. sady pro upevnění a připojovací regulační šroubení DN15</t>
  </si>
  <si>
    <t>-1763699498</t>
  </si>
  <si>
    <t>Otopná tělesa panelová VK dvoudesková PN 1,0 MPa, T do 110°C s jednou přídavnou přestupní plochou výšky tělesa 500 mm stavební délky / výkonu 500 mm / 559 W</t>
  </si>
  <si>
    <t>735152453</t>
  </si>
  <si>
    <t>Otopné těleso panelové VK dvoudeskové 1 přídavná přestupní plocha výška/délka 500/600 mm výkon 670 W, vč. sady pro upevnění a připojovací regulační šroubení DN15</t>
  </si>
  <si>
    <t>-291067409</t>
  </si>
  <si>
    <t>Otopná tělesa panelová VK dvoudesková PN 1,0 MPa, T do 110°C s jednou přídavnou přestupní plochou výšky tělesa 500 mm stavební délky / výkonu 600 mm / 670 W</t>
  </si>
  <si>
    <t>66</t>
  </si>
  <si>
    <t>735152455</t>
  </si>
  <si>
    <t>Otopné těleso panelové VK dvoudeskové 1 přídavná přestupní plocha výška/délka 500/800 mm výkon 894 W, vč. sady pro upevnění a připojovací regulační šroubení DN15</t>
  </si>
  <si>
    <t>1473100065</t>
  </si>
  <si>
    <t>Otopná tělesa panelová VK dvoudesková PN 1,0 MPa, T do 110°C s jednou přídavnou přestupní plochou výšky tělesa 500 mm stavební délky / výkonu 800 mm / 894 W</t>
  </si>
  <si>
    <t>67</t>
  </si>
  <si>
    <t>735494811</t>
  </si>
  <si>
    <t>Vypuštění vody z otopných těles</t>
  </si>
  <si>
    <t>-2094207354</t>
  </si>
  <si>
    <t>Vypuštění vody z otopných soustav  bez kotlů, ohříváků, zásobníků a nádrží</t>
  </si>
  <si>
    <t>68</t>
  </si>
  <si>
    <t>998735102</t>
  </si>
  <si>
    <t>Přesun hmot tonážní pro otopná tělesa v objektech v do 12 m</t>
  </si>
  <si>
    <t>-2131891881</t>
  </si>
  <si>
    <t>Přesun hmot pro otopná tělesa  stanovený z hmotnosti přesunovaného materiálu vodorovná dopravní vzdálenost do 50 m v objektech výšky přes 6 do 12 m</t>
  </si>
  <si>
    <t>69</t>
  </si>
  <si>
    <t>783601711</t>
  </si>
  <si>
    <t>Bezoplachové odrezivění potrubí DN do 50 mm</t>
  </si>
  <si>
    <t>-998326811</t>
  </si>
  <si>
    <t>Příprava podkladu armatur a kovových potrubí před provedením nátěru potrubí do DN 50 mm odrezivěním, odrezovačem bezoplachovým</t>
  </si>
  <si>
    <t>100</t>
  </si>
  <si>
    <t>70</t>
  </si>
  <si>
    <t>783601713</t>
  </si>
  <si>
    <t>Odmaštění vodou ředitelným odmašťovačem potrubí DN do 50 mm</t>
  </si>
  <si>
    <t>682068416</t>
  </si>
  <si>
    <t>Příprava podkladu armatur a kovových potrubí před provedením nátěru potrubí do DN 50 mm odmaštěním, odmašťovačem vodou ředitelným</t>
  </si>
  <si>
    <t>71</t>
  </si>
  <si>
    <t>783614551</t>
  </si>
  <si>
    <t>Základní jednonásobný syntetický nátěr potrubí DN do 50 mm</t>
  </si>
  <si>
    <t>-2055434250</t>
  </si>
  <si>
    <t>Základní nátěr armatur a kovových potrubí jednonásobný potrubí do DN 50 mm syntetický</t>
  </si>
  <si>
    <t>72</t>
  </si>
  <si>
    <t>783615551</t>
  </si>
  <si>
    <t>Mezinátěr jednonásobný syntetický nátěr potrubí DN do 50 mm</t>
  </si>
  <si>
    <t>1152758110</t>
  </si>
  <si>
    <t>Mezinátěr armatur a kovových potrubí potrubí do DN 50 mm syntetický standardní</t>
  </si>
  <si>
    <t>73</t>
  </si>
  <si>
    <t>783617601</t>
  </si>
  <si>
    <t>Krycí jednonásobný syntetický nátěr potrubí DN do 50 mm</t>
  </si>
  <si>
    <t>-1694913728</t>
  </si>
  <si>
    <t>Krycí nátěr (email) armatur a kovových potrubí potrubí do DN 50 mm jednonásobný syntetický standardní</t>
  </si>
  <si>
    <t>74</t>
  </si>
  <si>
    <t>HZS2212</t>
  </si>
  <si>
    <t>Hodinová zúčtovací sazba instalatér odborný</t>
  </si>
  <si>
    <t>593228133</t>
  </si>
  <si>
    <t>Hodinové zúčtovací sazby profesí PSV  provádění stavebních instalací instalatér odborný</t>
  </si>
  <si>
    <t>"proplach potrubí"4</t>
  </si>
  <si>
    <t>"tlaková zkouška potrubí"8</t>
  </si>
  <si>
    <t>"topná zkouška"8</t>
  </si>
  <si>
    <t>"vyregulování soustavy"8</t>
  </si>
  <si>
    <t>"dmtž+zpětná mtž termostatického čidla"1</t>
  </si>
  <si>
    <t>003 - Ostatní a vedlejší náklady</t>
  </si>
  <si>
    <t>ost - Ostatní</t>
  </si>
  <si>
    <t xml:space="preserve">    OST 01 - Ostatní a vedlejší náklady</t>
  </si>
  <si>
    <t>ost</t>
  </si>
  <si>
    <t>OST 01</t>
  </si>
  <si>
    <t>Ost 01,1</t>
  </si>
  <si>
    <t>Zajištění splnění podmínek vyplývajících z vydaných rozhodnutí a povolení stavby dle zadávací dokumentace a plánu bezpečnosti</t>
  </si>
  <si>
    <t>-758318235</t>
  </si>
  <si>
    <t xml:space="preserve">Zajištění splnění podmínek vyplývajících z vydaných rozhodnutí a povolení stavby dle zadávací dokumentace a plánu bezpečnosti
</t>
  </si>
  <si>
    <t>Ost 01,2</t>
  </si>
  <si>
    <t>Náklady na dílenskou a ostatní dodavatelskou dokumentaci (technologické postupy)</t>
  </si>
  <si>
    <t>2006055996</t>
  </si>
  <si>
    <t>Ost 01,3</t>
  </si>
  <si>
    <t>Náklady na dozor projektanta při realizaci</t>
  </si>
  <si>
    <t>905069002</t>
  </si>
  <si>
    <t>Ost 01,4</t>
  </si>
  <si>
    <t>Náklady na dokumentaci skutečného provedení stavby</t>
  </si>
  <si>
    <t>421453031</t>
  </si>
  <si>
    <t>Ost 01,5</t>
  </si>
  <si>
    <t>Zajištění všech dokladů a revizí nutných pro předání stavby a vydání kolaudačního souhlasu</t>
  </si>
  <si>
    <t>1188308893</t>
  </si>
  <si>
    <t>Ost 01,6</t>
  </si>
  <si>
    <t>Včasné odsouhlasení všech užitých výrobků/prvků, materiálů a technologií zástupci všech zúčastněných stran, požadované zadávací a projektovou dokumentací - (VYVZORKOVÁNÍ)</t>
  </si>
  <si>
    <t>-1480389092</t>
  </si>
  <si>
    <t>Ost 01,7</t>
  </si>
  <si>
    <t>Technická řešení - návrh a projednání nutných odchylek a změn oproti PD zjištěných v průběhu stavby</t>
  </si>
  <si>
    <t>-1394824656</t>
  </si>
  <si>
    <t xml:space="preserve">Technická řešení - návrh a projednání nutných odchylek a změn oproti PD zjištěných v průběhu stavby
</t>
  </si>
  <si>
    <t>Ost 01,8</t>
  </si>
  <si>
    <t>Technická řešení  - návrh a projednání kolizí se skrytými konstrukcemi, vč. nákladů souvisejících s technickým řešením případných kolizí stavby se skrytými konstrukcemi, které projektant nemohl předvídat.</t>
  </si>
  <si>
    <t>-1506379467</t>
  </si>
  <si>
    <t xml:space="preserve">Technická řešení  - návrh a projednání kolizí se skrytými konstrukcemi, vč. nákladů souvisejících s technickým řešením případných kolizí stavby se skrytými konstrukcemi, které projektant nemohl předvídat.
</t>
  </si>
  <si>
    <t>Ost 01,9</t>
  </si>
  <si>
    <t>Provedení všech zkoušek a revizí předepsaných projektovou a zadávací dokumentací, platnými normami, návodů k obsluze - (neuvedených v jednotlivých soupisech prací)</t>
  </si>
  <si>
    <t>1321061487</t>
  </si>
  <si>
    <t xml:space="preserve">Provedení všech zkoušek a revizí předepsaných projektovou a zadávací dokumentací, platnými normami, návodů k obsluze - (neuvedených v jednotlivých soupisech prací)
</t>
  </si>
  <si>
    <t>Ost 01,10</t>
  </si>
  <si>
    <t>Zpracování fotodokumentace : A) fotofokumentace stávajícího stavu před zahájením stavebních prací,  B) fotodokumentace průběhu realizace stavby,   C) fotodokumentace dokončeného díla.  Předání objednateli v počtu a formě uvedené v zadávací dokumentaci</t>
  </si>
  <si>
    <t>-1167261601</t>
  </si>
  <si>
    <t xml:space="preserve">Zpracování fotodokumentace : A) fotofokumentace stávajícího stavu před zahájením stavebních prací,  B) fotodokumentace průběhu realizace stavby,   C) fotodokumentace dokončeného díla.  Předání objednateli v počtu a formě uvedené v zadávací dokumentaci.
</t>
  </si>
  <si>
    <t>Ost 01,11</t>
  </si>
  <si>
    <t>Ostatní náklady spojené s požadavky objednatele, které jsou uvedeny v jednotlivých článcích smlouvy o dílo, pokud nejsou zahrnuty v soupisech prací</t>
  </si>
  <si>
    <t>-1425817003</t>
  </si>
  <si>
    <t xml:space="preserve">Ostatní náklady spojené s požadavky objednatele, které jsou uvedeny v jednotlivých článcích smlouvy o dílo, pokud nejsou zahrnuty v soupisech prací
</t>
  </si>
  <si>
    <t>Ost 01,15</t>
  </si>
  <si>
    <t>Zařízení staveniště</t>
  </si>
  <si>
    <t>1265503828</t>
  </si>
  <si>
    <t>Ost 01,16</t>
  </si>
  <si>
    <t>Provozní vlivy</t>
  </si>
  <si>
    <t>1780932995</t>
  </si>
  <si>
    <t>Náklady na provedení sondy dle výkresové dokumentace</t>
  </si>
  <si>
    <t>Náklady ma provedení sondy dle popisu viz technická zpráva a výkres</t>
  </si>
  <si>
    <t>obklad keramický 25x40cm dle výběru investora ve třech odstínech (jiný pro chlapce a jiný pro dívky)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</si>
</sst>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  <font>
      <b/>
      <sz val="9"/>
      <name val="Arial CE"/>
      <charset val="238"/>
    </font>
    <font>
      <b/>
      <i/>
      <sz val="9"/>
      <color rgb="FF0000FF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2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7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3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2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2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  <protection locked="0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7" fillId="0" borderId="22" xfId="0" applyFont="1" applyBorder="1" applyAlignment="1" applyProtection="1">
      <alignment horizontal="center" vertical="center"/>
      <protection locked="0"/>
    </xf>
    <xf numFmtId="49" fontId="37" fillId="0" borderId="22" xfId="0" applyNumberFormat="1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center" vertical="center" wrapText="1"/>
      <protection locked="0"/>
    </xf>
    <xf numFmtId="167" fontId="37" fillId="0" borderId="22" xfId="0" applyNumberFormat="1" applyFont="1" applyBorder="1" applyAlignment="1" applyProtection="1">
      <alignment vertical="center"/>
      <protection locked="0"/>
    </xf>
    <xf numFmtId="4" fontId="37" fillId="3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  <protection locked="0"/>
    </xf>
    <xf numFmtId="0" fontId="38" fillId="0" borderId="3" xfId="0" applyFont="1" applyBorder="1" applyAlignment="1">
      <alignment vertical="center"/>
    </xf>
    <xf numFmtId="0" fontId="37" fillId="3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39" fillId="0" borderId="0" xfId="0" applyFont="1" applyAlignment="1">
      <alignment vertical="center" wrapText="1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4" fontId="41" fillId="6" borderId="22" xfId="0" applyNumberFormat="1" applyFont="1" applyFill="1" applyBorder="1" applyAlignment="1" applyProtection="1">
      <alignment vertical="center"/>
    </xf>
    <xf numFmtId="4" fontId="42" fillId="6" borderId="22" xfId="0" applyNumberFormat="1" applyFont="1" applyFill="1" applyBorder="1" applyAlignment="1" applyProtection="1">
      <alignment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6" fillId="0" borderId="0" xfId="0" applyFont="1" applyAlignment="1">
      <alignment horizontal="left" vertical="center" wrapText="1"/>
    </xf>
    <xf numFmtId="0" fontId="30" fillId="0" borderId="0" xfId="0" applyFont="1" applyAlignment="1">
      <alignment horizontal="left" vertical="center" wrapText="1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0"/>
  <sheetViews>
    <sheetView showGridLines="0" tabSelected="1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33" t="s">
        <v>5</v>
      </c>
      <c r="AS2" s="234"/>
      <c r="AT2" s="234"/>
      <c r="AU2" s="234"/>
      <c r="AV2" s="234"/>
      <c r="AW2" s="234"/>
      <c r="AX2" s="234"/>
      <c r="AY2" s="234"/>
      <c r="AZ2" s="234"/>
      <c r="BA2" s="234"/>
      <c r="BB2" s="234"/>
      <c r="BC2" s="234"/>
      <c r="BD2" s="234"/>
      <c r="BE2" s="234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44" t="s">
        <v>14</v>
      </c>
      <c r="L5" s="234"/>
      <c r="M5" s="234"/>
      <c r="N5" s="234"/>
      <c r="O5" s="234"/>
      <c r="P5" s="234"/>
      <c r="Q5" s="234"/>
      <c r="R5" s="234"/>
      <c r="S5" s="234"/>
      <c r="T5" s="234"/>
      <c r="U5" s="234"/>
      <c r="V5" s="234"/>
      <c r="W5" s="234"/>
      <c r="X5" s="234"/>
      <c r="Y5" s="234"/>
      <c r="Z5" s="234"/>
      <c r="AA5" s="234"/>
      <c r="AB5" s="234"/>
      <c r="AC5" s="234"/>
      <c r="AD5" s="234"/>
      <c r="AE5" s="234"/>
      <c r="AF5" s="234"/>
      <c r="AG5" s="234"/>
      <c r="AH5" s="234"/>
      <c r="AI5" s="234"/>
      <c r="AJ5" s="234"/>
      <c r="AK5" s="234"/>
      <c r="AL5" s="234"/>
      <c r="AM5" s="234"/>
      <c r="AN5" s="234"/>
      <c r="AO5" s="234"/>
      <c r="AR5" s="20"/>
      <c r="BE5" s="251" t="s">
        <v>15</v>
      </c>
      <c r="BS5" s="17" t="s">
        <v>6</v>
      </c>
    </row>
    <row r="6" spans="1:74" s="1" customFormat="1" ht="36.950000000000003" customHeight="1">
      <c r="B6" s="20"/>
      <c r="D6" s="26" t="s">
        <v>16</v>
      </c>
      <c r="K6" s="245" t="s">
        <v>17</v>
      </c>
      <c r="L6" s="234"/>
      <c r="M6" s="234"/>
      <c r="N6" s="234"/>
      <c r="O6" s="234"/>
      <c r="P6" s="234"/>
      <c r="Q6" s="234"/>
      <c r="R6" s="234"/>
      <c r="S6" s="234"/>
      <c r="T6" s="234"/>
      <c r="U6" s="234"/>
      <c r="V6" s="234"/>
      <c r="W6" s="234"/>
      <c r="X6" s="234"/>
      <c r="Y6" s="234"/>
      <c r="Z6" s="234"/>
      <c r="AA6" s="234"/>
      <c r="AB6" s="234"/>
      <c r="AC6" s="234"/>
      <c r="AD6" s="234"/>
      <c r="AE6" s="234"/>
      <c r="AF6" s="234"/>
      <c r="AG6" s="234"/>
      <c r="AH6" s="234"/>
      <c r="AI6" s="234"/>
      <c r="AJ6" s="234"/>
      <c r="AK6" s="234"/>
      <c r="AL6" s="234"/>
      <c r="AM6" s="234"/>
      <c r="AN6" s="234"/>
      <c r="AO6" s="234"/>
      <c r="AR6" s="20"/>
      <c r="BE6" s="252"/>
      <c r="BS6" s="17" t="s">
        <v>6</v>
      </c>
    </row>
    <row r="7" spans="1:74" s="1" customFormat="1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52"/>
      <c r="BS7" s="17" t="s">
        <v>6</v>
      </c>
    </row>
    <row r="8" spans="1:74" s="1" customFormat="1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52"/>
      <c r="BS8" s="17" t="s">
        <v>6</v>
      </c>
    </row>
    <row r="9" spans="1:74" s="1" customFormat="1" ht="14.45" customHeight="1">
      <c r="B9" s="20"/>
      <c r="AR9" s="20"/>
      <c r="BE9" s="252"/>
      <c r="BS9" s="17" t="s">
        <v>6</v>
      </c>
    </row>
    <row r="10" spans="1:74" s="1" customFormat="1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252"/>
      <c r="BS10" s="17" t="s">
        <v>6</v>
      </c>
    </row>
    <row r="11" spans="1:74" s="1" customFormat="1" ht="18.399999999999999" customHeight="1">
      <c r="B11" s="20"/>
      <c r="E11" s="25" t="s">
        <v>26</v>
      </c>
      <c r="AK11" s="27" t="s">
        <v>27</v>
      </c>
      <c r="AN11" s="25" t="s">
        <v>1</v>
      </c>
      <c r="AR11" s="20"/>
      <c r="BE11" s="252"/>
      <c r="BS11" s="17" t="s">
        <v>6</v>
      </c>
    </row>
    <row r="12" spans="1:74" s="1" customFormat="1" ht="6.95" customHeight="1">
      <c r="B12" s="20"/>
      <c r="AR12" s="20"/>
      <c r="BE12" s="252"/>
      <c r="BS12" s="17" t="s">
        <v>6</v>
      </c>
    </row>
    <row r="13" spans="1:74" s="1" customFormat="1" ht="12" customHeight="1">
      <c r="B13" s="20"/>
      <c r="D13" s="27" t="s">
        <v>28</v>
      </c>
      <c r="AK13" s="27" t="s">
        <v>25</v>
      </c>
      <c r="AN13" s="29" t="s">
        <v>29</v>
      </c>
      <c r="AR13" s="20"/>
      <c r="BE13" s="252"/>
      <c r="BS13" s="17" t="s">
        <v>6</v>
      </c>
    </row>
    <row r="14" spans="1:74" ht="12.75">
      <c r="B14" s="20"/>
      <c r="E14" s="246" t="s">
        <v>29</v>
      </c>
      <c r="F14" s="247"/>
      <c r="G14" s="247"/>
      <c r="H14" s="247"/>
      <c r="I14" s="247"/>
      <c r="J14" s="247"/>
      <c r="K14" s="247"/>
      <c r="L14" s="247"/>
      <c r="M14" s="247"/>
      <c r="N14" s="247"/>
      <c r="O14" s="247"/>
      <c r="P14" s="247"/>
      <c r="Q14" s="247"/>
      <c r="R14" s="247"/>
      <c r="S14" s="247"/>
      <c r="T14" s="247"/>
      <c r="U14" s="247"/>
      <c r="V14" s="247"/>
      <c r="W14" s="247"/>
      <c r="X14" s="247"/>
      <c r="Y14" s="247"/>
      <c r="Z14" s="247"/>
      <c r="AA14" s="247"/>
      <c r="AB14" s="247"/>
      <c r="AC14" s="247"/>
      <c r="AD14" s="247"/>
      <c r="AE14" s="247"/>
      <c r="AF14" s="247"/>
      <c r="AG14" s="247"/>
      <c r="AH14" s="247"/>
      <c r="AI14" s="247"/>
      <c r="AJ14" s="247"/>
      <c r="AK14" s="27" t="s">
        <v>27</v>
      </c>
      <c r="AN14" s="29" t="s">
        <v>29</v>
      </c>
      <c r="AR14" s="20"/>
      <c r="BE14" s="252"/>
      <c r="BS14" s="17" t="s">
        <v>6</v>
      </c>
    </row>
    <row r="15" spans="1:74" s="1" customFormat="1" ht="6.95" customHeight="1">
      <c r="B15" s="20"/>
      <c r="AR15" s="20"/>
      <c r="BE15" s="252"/>
      <c r="BS15" s="17" t="s">
        <v>3</v>
      </c>
    </row>
    <row r="16" spans="1:74" s="1" customFormat="1" ht="12" customHeight="1">
      <c r="B16" s="20"/>
      <c r="D16" s="27" t="s">
        <v>30</v>
      </c>
      <c r="AK16" s="27" t="s">
        <v>25</v>
      </c>
      <c r="AN16" s="25" t="s">
        <v>1</v>
      </c>
      <c r="AR16" s="20"/>
      <c r="BE16" s="252"/>
      <c r="BS16" s="17" t="s">
        <v>3</v>
      </c>
    </row>
    <row r="17" spans="1:71" s="1" customFormat="1" ht="18.399999999999999" customHeight="1">
      <c r="B17" s="20"/>
      <c r="E17" s="25" t="s">
        <v>31</v>
      </c>
      <c r="AK17" s="27" t="s">
        <v>27</v>
      </c>
      <c r="AN17" s="25" t="s">
        <v>1</v>
      </c>
      <c r="AR17" s="20"/>
      <c r="BE17" s="252"/>
      <c r="BS17" s="17" t="s">
        <v>32</v>
      </c>
    </row>
    <row r="18" spans="1:71" s="1" customFormat="1" ht="6.95" customHeight="1">
      <c r="B18" s="20"/>
      <c r="AR18" s="20"/>
      <c r="BE18" s="252"/>
      <c r="BS18" s="17" t="s">
        <v>6</v>
      </c>
    </row>
    <row r="19" spans="1:71" s="1" customFormat="1" ht="12" customHeight="1">
      <c r="B19" s="20"/>
      <c r="D19" s="27" t="s">
        <v>33</v>
      </c>
      <c r="AK19" s="27" t="s">
        <v>25</v>
      </c>
      <c r="AN19" s="25" t="s">
        <v>1</v>
      </c>
      <c r="AR19" s="20"/>
      <c r="BE19" s="252"/>
      <c r="BS19" s="17" t="s">
        <v>6</v>
      </c>
    </row>
    <row r="20" spans="1:71" s="1" customFormat="1" ht="18.399999999999999" customHeight="1">
      <c r="B20" s="20"/>
      <c r="E20" s="25" t="s">
        <v>21</v>
      </c>
      <c r="AK20" s="27" t="s">
        <v>27</v>
      </c>
      <c r="AN20" s="25" t="s">
        <v>1</v>
      </c>
      <c r="AR20" s="20"/>
      <c r="BE20" s="252"/>
      <c r="BS20" s="17" t="s">
        <v>32</v>
      </c>
    </row>
    <row r="21" spans="1:71" s="1" customFormat="1" ht="6.95" customHeight="1">
      <c r="B21" s="20"/>
      <c r="AR21" s="20"/>
      <c r="BE21" s="252"/>
    </row>
    <row r="22" spans="1:71" s="1" customFormat="1" ht="12" customHeight="1">
      <c r="B22" s="20"/>
      <c r="D22" s="27" t="s">
        <v>34</v>
      </c>
      <c r="AR22" s="20"/>
      <c r="BE22" s="252"/>
    </row>
    <row r="23" spans="1:71" s="1" customFormat="1" ht="16.5" customHeight="1">
      <c r="B23" s="20"/>
      <c r="E23" s="248" t="s">
        <v>1</v>
      </c>
      <c r="F23" s="248"/>
      <c r="G23" s="248"/>
      <c r="H23" s="248"/>
      <c r="I23" s="248"/>
      <c r="J23" s="248"/>
      <c r="K23" s="248"/>
      <c r="L23" s="248"/>
      <c r="M23" s="248"/>
      <c r="N23" s="248"/>
      <c r="O23" s="248"/>
      <c r="P23" s="248"/>
      <c r="Q23" s="248"/>
      <c r="R23" s="248"/>
      <c r="S23" s="248"/>
      <c r="T23" s="248"/>
      <c r="U23" s="248"/>
      <c r="V23" s="248"/>
      <c r="W23" s="248"/>
      <c r="X23" s="248"/>
      <c r="Y23" s="248"/>
      <c r="Z23" s="248"/>
      <c r="AA23" s="248"/>
      <c r="AB23" s="248"/>
      <c r="AC23" s="248"/>
      <c r="AD23" s="248"/>
      <c r="AE23" s="248"/>
      <c r="AF23" s="248"/>
      <c r="AG23" s="248"/>
      <c r="AH23" s="248"/>
      <c r="AI23" s="248"/>
      <c r="AJ23" s="248"/>
      <c r="AK23" s="248"/>
      <c r="AL23" s="248"/>
      <c r="AM23" s="248"/>
      <c r="AN23" s="248"/>
      <c r="AR23" s="20"/>
      <c r="BE23" s="252"/>
    </row>
    <row r="24" spans="1:71" s="1" customFormat="1" ht="6.95" customHeight="1">
      <c r="B24" s="20"/>
      <c r="AR24" s="20"/>
      <c r="BE24" s="252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52"/>
    </row>
    <row r="26" spans="1:71" s="2" customFormat="1" ht="25.9" customHeight="1">
      <c r="A26" s="32"/>
      <c r="B26" s="33"/>
      <c r="C26" s="32"/>
      <c r="D26" s="34" t="s">
        <v>35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31">
        <f>ROUND(AG94,2)</f>
        <v>182241.3</v>
      </c>
      <c r="AL26" s="232"/>
      <c r="AM26" s="232"/>
      <c r="AN26" s="232"/>
      <c r="AO26" s="232"/>
      <c r="AP26" s="32"/>
      <c r="AQ26" s="32"/>
      <c r="AR26" s="33"/>
      <c r="BE26" s="252"/>
    </row>
    <row r="27" spans="1:7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52"/>
    </row>
    <row r="28" spans="1:71" s="2" customFormat="1" ht="12.75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49" t="s">
        <v>36</v>
      </c>
      <c r="M28" s="249"/>
      <c r="N28" s="249"/>
      <c r="O28" s="249"/>
      <c r="P28" s="249"/>
      <c r="Q28" s="32"/>
      <c r="R28" s="32"/>
      <c r="S28" s="32"/>
      <c r="T28" s="32"/>
      <c r="U28" s="32"/>
      <c r="V28" s="32"/>
      <c r="W28" s="249" t="s">
        <v>37</v>
      </c>
      <c r="X28" s="249"/>
      <c r="Y28" s="249"/>
      <c r="Z28" s="249"/>
      <c r="AA28" s="249"/>
      <c r="AB28" s="249"/>
      <c r="AC28" s="249"/>
      <c r="AD28" s="249"/>
      <c r="AE28" s="249"/>
      <c r="AF28" s="32"/>
      <c r="AG28" s="32"/>
      <c r="AH28" s="32"/>
      <c r="AI28" s="32"/>
      <c r="AJ28" s="32"/>
      <c r="AK28" s="249" t="s">
        <v>38</v>
      </c>
      <c r="AL28" s="249"/>
      <c r="AM28" s="249"/>
      <c r="AN28" s="249"/>
      <c r="AO28" s="249"/>
      <c r="AP28" s="32"/>
      <c r="AQ28" s="32"/>
      <c r="AR28" s="33"/>
      <c r="BE28" s="252"/>
    </row>
    <row r="29" spans="1:71" s="3" customFormat="1" ht="14.45" customHeight="1">
      <c r="B29" s="37"/>
      <c r="D29" s="27" t="s">
        <v>39</v>
      </c>
      <c r="F29" s="27" t="s">
        <v>40</v>
      </c>
      <c r="L29" s="250">
        <v>0.21</v>
      </c>
      <c r="M29" s="230"/>
      <c r="N29" s="230"/>
      <c r="O29" s="230"/>
      <c r="P29" s="230"/>
      <c r="W29" s="229">
        <f>ROUND(AZ94, 2)</f>
        <v>182241.3</v>
      </c>
      <c r="X29" s="230"/>
      <c r="Y29" s="230"/>
      <c r="Z29" s="230"/>
      <c r="AA29" s="230"/>
      <c r="AB29" s="230"/>
      <c r="AC29" s="230"/>
      <c r="AD29" s="230"/>
      <c r="AE29" s="230"/>
      <c r="AK29" s="229">
        <f>ROUND(AV94, 2)</f>
        <v>38270.67</v>
      </c>
      <c r="AL29" s="230"/>
      <c r="AM29" s="230"/>
      <c r="AN29" s="230"/>
      <c r="AO29" s="230"/>
      <c r="AR29" s="37"/>
      <c r="BE29" s="253"/>
    </row>
    <row r="30" spans="1:71" s="3" customFormat="1" ht="14.45" customHeight="1">
      <c r="B30" s="37"/>
      <c r="F30" s="27" t="s">
        <v>41</v>
      </c>
      <c r="L30" s="250">
        <v>0.15</v>
      </c>
      <c r="M30" s="230"/>
      <c r="N30" s="230"/>
      <c r="O30" s="230"/>
      <c r="P30" s="230"/>
      <c r="W30" s="229">
        <f>ROUND(BA94, 2)</f>
        <v>0</v>
      </c>
      <c r="X30" s="230"/>
      <c r="Y30" s="230"/>
      <c r="Z30" s="230"/>
      <c r="AA30" s="230"/>
      <c r="AB30" s="230"/>
      <c r="AC30" s="230"/>
      <c r="AD30" s="230"/>
      <c r="AE30" s="230"/>
      <c r="AK30" s="229">
        <f>ROUND(AW94, 2)</f>
        <v>0</v>
      </c>
      <c r="AL30" s="230"/>
      <c r="AM30" s="230"/>
      <c r="AN30" s="230"/>
      <c r="AO30" s="230"/>
      <c r="AR30" s="37"/>
      <c r="BE30" s="253"/>
    </row>
    <row r="31" spans="1:71" s="3" customFormat="1" ht="14.45" hidden="1" customHeight="1">
      <c r="B31" s="37"/>
      <c r="F31" s="27" t="s">
        <v>42</v>
      </c>
      <c r="L31" s="250">
        <v>0.21</v>
      </c>
      <c r="M31" s="230"/>
      <c r="N31" s="230"/>
      <c r="O31" s="230"/>
      <c r="P31" s="230"/>
      <c r="W31" s="229">
        <f>ROUND(BB94, 2)</f>
        <v>0</v>
      </c>
      <c r="X31" s="230"/>
      <c r="Y31" s="230"/>
      <c r="Z31" s="230"/>
      <c r="AA31" s="230"/>
      <c r="AB31" s="230"/>
      <c r="AC31" s="230"/>
      <c r="AD31" s="230"/>
      <c r="AE31" s="230"/>
      <c r="AK31" s="229">
        <v>0</v>
      </c>
      <c r="AL31" s="230"/>
      <c r="AM31" s="230"/>
      <c r="AN31" s="230"/>
      <c r="AO31" s="230"/>
      <c r="AR31" s="37"/>
      <c r="BE31" s="253"/>
    </row>
    <row r="32" spans="1:71" s="3" customFormat="1" ht="14.45" hidden="1" customHeight="1">
      <c r="B32" s="37"/>
      <c r="F32" s="27" t="s">
        <v>43</v>
      </c>
      <c r="L32" s="250">
        <v>0.15</v>
      </c>
      <c r="M32" s="230"/>
      <c r="N32" s="230"/>
      <c r="O32" s="230"/>
      <c r="P32" s="230"/>
      <c r="W32" s="229">
        <f>ROUND(BC94, 2)</f>
        <v>0</v>
      </c>
      <c r="X32" s="230"/>
      <c r="Y32" s="230"/>
      <c r="Z32" s="230"/>
      <c r="AA32" s="230"/>
      <c r="AB32" s="230"/>
      <c r="AC32" s="230"/>
      <c r="AD32" s="230"/>
      <c r="AE32" s="230"/>
      <c r="AK32" s="229">
        <v>0</v>
      </c>
      <c r="AL32" s="230"/>
      <c r="AM32" s="230"/>
      <c r="AN32" s="230"/>
      <c r="AO32" s="230"/>
      <c r="AR32" s="37"/>
      <c r="BE32" s="253"/>
    </row>
    <row r="33" spans="1:57" s="3" customFormat="1" ht="14.45" hidden="1" customHeight="1">
      <c r="B33" s="37"/>
      <c r="F33" s="27" t="s">
        <v>44</v>
      </c>
      <c r="L33" s="250">
        <v>0</v>
      </c>
      <c r="M33" s="230"/>
      <c r="N33" s="230"/>
      <c r="O33" s="230"/>
      <c r="P33" s="230"/>
      <c r="W33" s="229">
        <f>ROUND(BD94, 2)</f>
        <v>0</v>
      </c>
      <c r="X33" s="230"/>
      <c r="Y33" s="230"/>
      <c r="Z33" s="230"/>
      <c r="AA33" s="230"/>
      <c r="AB33" s="230"/>
      <c r="AC33" s="230"/>
      <c r="AD33" s="230"/>
      <c r="AE33" s="230"/>
      <c r="AK33" s="229">
        <v>0</v>
      </c>
      <c r="AL33" s="230"/>
      <c r="AM33" s="230"/>
      <c r="AN33" s="230"/>
      <c r="AO33" s="230"/>
      <c r="AR33" s="37"/>
      <c r="BE33" s="253"/>
    </row>
    <row r="34" spans="1:57" s="2" customFormat="1" ht="6.95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52"/>
    </row>
    <row r="35" spans="1:57" s="2" customFormat="1" ht="25.9" customHeight="1">
      <c r="A35" s="32"/>
      <c r="B35" s="33"/>
      <c r="C35" s="38"/>
      <c r="D35" s="39" t="s">
        <v>45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46</v>
      </c>
      <c r="U35" s="40"/>
      <c r="V35" s="40"/>
      <c r="W35" s="40"/>
      <c r="X35" s="260" t="s">
        <v>47</v>
      </c>
      <c r="Y35" s="261"/>
      <c r="Z35" s="261"/>
      <c r="AA35" s="261"/>
      <c r="AB35" s="261"/>
      <c r="AC35" s="40"/>
      <c r="AD35" s="40"/>
      <c r="AE35" s="40"/>
      <c r="AF35" s="40"/>
      <c r="AG35" s="40"/>
      <c r="AH35" s="40"/>
      <c r="AI35" s="40"/>
      <c r="AJ35" s="40"/>
      <c r="AK35" s="262">
        <f>SUM(AK26:AK33)</f>
        <v>220511.96999999997</v>
      </c>
      <c r="AL35" s="261"/>
      <c r="AM35" s="261"/>
      <c r="AN35" s="261"/>
      <c r="AO35" s="263"/>
      <c r="AP35" s="38"/>
      <c r="AQ35" s="38"/>
      <c r="AR35" s="33"/>
      <c r="BE35" s="32"/>
    </row>
    <row r="36" spans="1:57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5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2"/>
      <c r="D49" s="43" t="s">
        <v>48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49</v>
      </c>
      <c r="AI49" s="44"/>
      <c r="AJ49" s="44"/>
      <c r="AK49" s="44"/>
      <c r="AL49" s="44"/>
      <c r="AM49" s="44"/>
      <c r="AN49" s="44"/>
      <c r="AO49" s="44"/>
      <c r="AR49" s="42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2.75">
      <c r="A60" s="32"/>
      <c r="B60" s="33"/>
      <c r="C60" s="32"/>
      <c r="D60" s="45" t="s">
        <v>50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51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50</v>
      </c>
      <c r="AI60" s="35"/>
      <c r="AJ60" s="35"/>
      <c r="AK60" s="35"/>
      <c r="AL60" s="35"/>
      <c r="AM60" s="45" t="s">
        <v>51</v>
      </c>
      <c r="AN60" s="35"/>
      <c r="AO60" s="35"/>
      <c r="AP60" s="32"/>
      <c r="AQ60" s="32"/>
      <c r="AR60" s="33"/>
      <c r="BE60" s="32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2.75">
      <c r="A64" s="32"/>
      <c r="B64" s="33"/>
      <c r="C64" s="32"/>
      <c r="D64" s="43" t="s">
        <v>52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53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2.75">
      <c r="A75" s="32"/>
      <c r="B75" s="33"/>
      <c r="C75" s="32"/>
      <c r="D75" s="45" t="s">
        <v>50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51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50</v>
      </c>
      <c r="AI75" s="35"/>
      <c r="AJ75" s="35"/>
      <c r="AK75" s="35"/>
      <c r="AL75" s="35"/>
      <c r="AM75" s="45" t="s">
        <v>51</v>
      </c>
      <c r="AN75" s="35"/>
      <c r="AO75" s="35"/>
      <c r="AP75" s="32"/>
      <c r="AQ75" s="32"/>
      <c r="AR75" s="33"/>
      <c r="BE75" s="32"/>
    </row>
    <row r="76" spans="1:57" s="2" customFormat="1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5" customHeight="1">
      <c r="A82" s="32"/>
      <c r="B82" s="33"/>
      <c r="C82" s="21" t="s">
        <v>54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>
      <c r="B84" s="51"/>
      <c r="C84" s="27" t="s">
        <v>13</v>
      </c>
      <c r="L84" s="4" t="str">
        <f>K5</f>
        <v>MartinPolach122</v>
      </c>
      <c r="AR84" s="51"/>
    </row>
    <row r="85" spans="1:91" s="5" customFormat="1" ht="36.950000000000003" customHeight="1">
      <c r="B85" s="52"/>
      <c r="C85" s="53" t="s">
        <v>16</v>
      </c>
      <c r="L85" s="241" t="str">
        <f>K6</f>
        <v>ZŠ ČSA - Oprava sociálního zařízení</v>
      </c>
      <c r="M85" s="242"/>
      <c r="N85" s="242"/>
      <c r="O85" s="242"/>
      <c r="P85" s="242"/>
      <c r="Q85" s="242"/>
      <c r="R85" s="242"/>
      <c r="S85" s="242"/>
      <c r="T85" s="242"/>
      <c r="U85" s="242"/>
      <c r="V85" s="242"/>
      <c r="W85" s="242"/>
      <c r="X85" s="242"/>
      <c r="Y85" s="242"/>
      <c r="Z85" s="242"/>
      <c r="AA85" s="242"/>
      <c r="AB85" s="242"/>
      <c r="AC85" s="242"/>
      <c r="AD85" s="242"/>
      <c r="AE85" s="242"/>
      <c r="AF85" s="242"/>
      <c r="AG85" s="242"/>
      <c r="AH85" s="242"/>
      <c r="AI85" s="242"/>
      <c r="AJ85" s="242"/>
      <c r="AK85" s="242"/>
      <c r="AL85" s="242"/>
      <c r="AM85" s="242"/>
      <c r="AN85" s="242"/>
      <c r="AO85" s="242"/>
      <c r="AR85" s="52"/>
    </row>
    <row r="86" spans="1:91" s="2" customFormat="1" ht="6.95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>
      <c r="A87" s="32"/>
      <c r="B87" s="33"/>
      <c r="C87" s="27" t="s">
        <v>20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 xml:space="preserve">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22</v>
      </c>
      <c r="AJ87" s="32"/>
      <c r="AK87" s="32"/>
      <c r="AL87" s="32"/>
      <c r="AM87" s="243" t="str">
        <f>IF(AN8= "","",AN8)</f>
        <v>2. 1. 2020</v>
      </c>
      <c r="AN87" s="243"/>
      <c r="AO87" s="32"/>
      <c r="AP87" s="32"/>
      <c r="AQ87" s="32"/>
      <c r="AR87" s="33"/>
      <c r="BE87" s="32"/>
    </row>
    <row r="88" spans="1:91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15.2" customHeight="1">
      <c r="A89" s="32"/>
      <c r="B89" s="33"/>
      <c r="C89" s="27" t="s">
        <v>24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>Město Bohumín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30</v>
      </c>
      <c r="AJ89" s="32"/>
      <c r="AK89" s="32"/>
      <c r="AL89" s="32"/>
      <c r="AM89" s="239" t="str">
        <f>IF(E17="","",E17)</f>
        <v>RP Projekt s.r.o.</v>
      </c>
      <c r="AN89" s="240"/>
      <c r="AO89" s="240"/>
      <c r="AP89" s="240"/>
      <c r="AQ89" s="32"/>
      <c r="AR89" s="33"/>
      <c r="AS89" s="235" t="s">
        <v>55</v>
      </c>
      <c r="AT89" s="236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2" customHeight="1">
      <c r="A90" s="32"/>
      <c r="B90" s="33"/>
      <c r="C90" s="27" t="s">
        <v>28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33</v>
      </c>
      <c r="AJ90" s="32"/>
      <c r="AK90" s="32"/>
      <c r="AL90" s="32"/>
      <c r="AM90" s="239" t="str">
        <f>IF(E20="","",E20)</f>
        <v xml:space="preserve"> </v>
      </c>
      <c r="AN90" s="240"/>
      <c r="AO90" s="240"/>
      <c r="AP90" s="240"/>
      <c r="AQ90" s="32"/>
      <c r="AR90" s="33"/>
      <c r="AS90" s="237"/>
      <c r="AT90" s="238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9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37"/>
      <c r="AT91" s="238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>
      <c r="A92" s="32"/>
      <c r="B92" s="33"/>
      <c r="C92" s="266" t="s">
        <v>56</v>
      </c>
      <c r="D92" s="257"/>
      <c r="E92" s="257"/>
      <c r="F92" s="257"/>
      <c r="G92" s="257"/>
      <c r="H92" s="60"/>
      <c r="I92" s="256" t="s">
        <v>57</v>
      </c>
      <c r="J92" s="257"/>
      <c r="K92" s="257"/>
      <c r="L92" s="257"/>
      <c r="M92" s="257"/>
      <c r="N92" s="257"/>
      <c r="O92" s="257"/>
      <c r="P92" s="257"/>
      <c r="Q92" s="257"/>
      <c r="R92" s="257"/>
      <c r="S92" s="257"/>
      <c r="T92" s="257"/>
      <c r="U92" s="257"/>
      <c r="V92" s="257"/>
      <c r="W92" s="257"/>
      <c r="X92" s="257"/>
      <c r="Y92" s="257"/>
      <c r="Z92" s="257"/>
      <c r="AA92" s="257"/>
      <c r="AB92" s="257"/>
      <c r="AC92" s="257"/>
      <c r="AD92" s="257"/>
      <c r="AE92" s="257"/>
      <c r="AF92" s="257"/>
      <c r="AG92" s="259" t="s">
        <v>58</v>
      </c>
      <c r="AH92" s="257"/>
      <c r="AI92" s="257"/>
      <c r="AJ92" s="257"/>
      <c r="AK92" s="257"/>
      <c r="AL92" s="257"/>
      <c r="AM92" s="257"/>
      <c r="AN92" s="256" t="s">
        <v>59</v>
      </c>
      <c r="AO92" s="257"/>
      <c r="AP92" s="258"/>
      <c r="AQ92" s="61" t="s">
        <v>60</v>
      </c>
      <c r="AR92" s="33"/>
      <c r="AS92" s="62" t="s">
        <v>61</v>
      </c>
      <c r="AT92" s="63" t="s">
        <v>62</v>
      </c>
      <c r="AU92" s="63" t="s">
        <v>63</v>
      </c>
      <c r="AV92" s="63" t="s">
        <v>64</v>
      </c>
      <c r="AW92" s="63" t="s">
        <v>65</v>
      </c>
      <c r="AX92" s="63" t="s">
        <v>66</v>
      </c>
      <c r="AY92" s="63" t="s">
        <v>67</v>
      </c>
      <c r="AZ92" s="63" t="s">
        <v>68</v>
      </c>
      <c r="BA92" s="63" t="s">
        <v>69</v>
      </c>
      <c r="BB92" s="63" t="s">
        <v>70</v>
      </c>
      <c r="BC92" s="63" t="s">
        <v>71</v>
      </c>
      <c r="BD92" s="64" t="s">
        <v>72</v>
      </c>
      <c r="BE92" s="32"/>
    </row>
    <row r="93" spans="1:91" s="2" customFormat="1" ht="10.9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50000000000003" customHeight="1">
      <c r="B94" s="68"/>
      <c r="C94" s="69" t="s">
        <v>73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64">
        <f>ROUND(AG95,2)</f>
        <v>182241.3</v>
      </c>
      <c r="AH94" s="264"/>
      <c r="AI94" s="264"/>
      <c r="AJ94" s="264"/>
      <c r="AK94" s="264"/>
      <c r="AL94" s="264"/>
      <c r="AM94" s="264"/>
      <c r="AN94" s="265">
        <f>SUM(AG94,AT94)</f>
        <v>220511.96999999997</v>
      </c>
      <c r="AO94" s="265"/>
      <c r="AP94" s="265"/>
      <c r="AQ94" s="72" t="s">
        <v>1</v>
      </c>
      <c r="AR94" s="68"/>
      <c r="AS94" s="73">
        <f>ROUND(AS95,2)</f>
        <v>0</v>
      </c>
      <c r="AT94" s="74">
        <f>ROUND(SUM(AV94:AW94),2)</f>
        <v>38270.67</v>
      </c>
      <c r="AU94" s="75">
        <f>ROUND(AU95,5)</f>
        <v>0</v>
      </c>
      <c r="AV94" s="74">
        <f>ROUND(AZ94*L29,2)</f>
        <v>38270.67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ROUND(AZ95,2)</f>
        <v>182241.3</v>
      </c>
      <c r="BA94" s="74">
        <f>ROUND(BA95,2)</f>
        <v>0</v>
      </c>
      <c r="BB94" s="74">
        <f>ROUND(BB95,2)</f>
        <v>0</v>
      </c>
      <c r="BC94" s="74">
        <f>ROUND(BC95,2)</f>
        <v>0</v>
      </c>
      <c r="BD94" s="76">
        <f>ROUND(BD95,2)</f>
        <v>0</v>
      </c>
      <c r="BS94" s="77" t="s">
        <v>74</v>
      </c>
      <c r="BT94" s="77" t="s">
        <v>75</v>
      </c>
      <c r="BU94" s="78" t="s">
        <v>76</v>
      </c>
      <c r="BV94" s="77" t="s">
        <v>77</v>
      </c>
      <c r="BW94" s="77" t="s">
        <v>4</v>
      </c>
      <c r="BX94" s="77" t="s">
        <v>78</v>
      </c>
      <c r="CL94" s="77" t="s">
        <v>1</v>
      </c>
    </row>
    <row r="95" spans="1:91" s="7" customFormat="1" ht="16.5" customHeight="1">
      <c r="B95" s="79"/>
      <c r="C95" s="80"/>
      <c r="D95" s="267" t="s">
        <v>79</v>
      </c>
      <c r="E95" s="267"/>
      <c r="F95" s="267"/>
      <c r="G95" s="267"/>
      <c r="H95" s="267"/>
      <c r="I95" s="81"/>
      <c r="J95" s="267" t="s">
        <v>80</v>
      </c>
      <c r="K95" s="267"/>
      <c r="L95" s="267"/>
      <c r="M95" s="267"/>
      <c r="N95" s="267"/>
      <c r="O95" s="267"/>
      <c r="P95" s="267"/>
      <c r="Q95" s="267"/>
      <c r="R95" s="267"/>
      <c r="S95" s="267"/>
      <c r="T95" s="267"/>
      <c r="U95" s="267"/>
      <c r="V95" s="267"/>
      <c r="W95" s="267"/>
      <c r="X95" s="267"/>
      <c r="Y95" s="267"/>
      <c r="Z95" s="267"/>
      <c r="AA95" s="267"/>
      <c r="AB95" s="267"/>
      <c r="AC95" s="267"/>
      <c r="AD95" s="267"/>
      <c r="AE95" s="267"/>
      <c r="AF95" s="267"/>
      <c r="AG95" s="271">
        <f>ROUND(SUM(AG96:AG98),2)</f>
        <v>182241.3</v>
      </c>
      <c r="AH95" s="270"/>
      <c r="AI95" s="270"/>
      <c r="AJ95" s="270"/>
      <c r="AK95" s="270"/>
      <c r="AL95" s="270"/>
      <c r="AM95" s="270"/>
      <c r="AN95" s="269">
        <f>SUM(AG95,AT95)</f>
        <v>220511.96999999997</v>
      </c>
      <c r="AO95" s="270"/>
      <c r="AP95" s="270"/>
      <c r="AQ95" s="82" t="s">
        <v>81</v>
      </c>
      <c r="AR95" s="79"/>
      <c r="AS95" s="83">
        <f>ROUND(SUM(AS96:AS98),2)</f>
        <v>0</v>
      </c>
      <c r="AT95" s="84">
        <f>ROUND(SUM(AV95:AW95),2)</f>
        <v>38270.67</v>
      </c>
      <c r="AU95" s="85">
        <f>ROUND(SUM(AU96:AU98),5)</f>
        <v>0</v>
      </c>
      <c r="AV95" s="84">
        <f>ROUND(AZ95*L29,2)</f>
        <v>38270.67</v>
      </c>
      <c r="AW95" s="84">
        <f>ROUND(BA95*L30,2)</f>
        <v>0</v>
      </c>
      <c r="AX95" s="84">
        <f>ROUND(BB95*L29,2)</f>
        <v>0</v>
      </c>
      <c r="AY95" s="84">
        <f>ROUND(BC95*L30,2)</f>
        <v>0</v>
      </c>
      <c r="AZ95" s="84">
        <f>ROUND(SUM(AZ96:AZ98),2)</f>
        <v>182241.3</v>
      </c>
      <c r="BA95" s="84">
        <f>ROUND(SUM(BA96:BA98),2)</f>
        <v>0</v>
      </c>
      <c r="BB95" s="84">
        <f>ROUND(SUM(BB96:BB98),2)</f>
        <v>0</v>
      </c>
      <c r="BC95" s="84">
        <f>ROUND(SUM(BC96:BC98),2)</f>
        <v>0</v>
      </c>
      <c r="BD95" s="86">
        <f>ROUND(SUM(BD96:BD98),2)</f>
        <v>0</v>
      </c>
      <c r="BS95" s="87" t="s">
        <v>74</v>
      </c>
      <c r="BT95" s="87" t="s">
        <v>82</v>
      </c>
      <c r="BU95" s="87" t="s">
        <v>76</v>
      </c>
      <c r="BV95" s="87" t="s">
        <v>77</v>
      </c>
      <c r="BW95" s="87" t="s">
        <v>83</v>
      </c>
      <c r="BX95" s="87" t="s">
        <v>4</v>
      </c>
      <c r="CL95" s="87" t="s">
        <v>1</v>
      </c>
      <c r="CM95" s="87" t="s">
        <v>84</v>
      </c>
    </row>
    <row r="96" spans="1:91" s="4" customFormat="1" ht="16.5" customHeight="1">
      <c r="A96" s="88" t="s">
        <v>85</v>
      </c>
      <c r="B96" s="51"/>
      <c r="C96" s="10"/>
      <c r="D96" s="10"/>
      <c r="E96" s="268" t="s">
        <v>86</v>
      </c>
      <c r="F96" s="268"/>
      <c r="G96" s="268"/>
      <c r="H96" s="268"/>
      <c r="I96" s="268"/>
      <c r="J96" s="10"/>
      <c r="K96" s="268" t="s">
        <v>87</v>
      </c>
      <c r="L96" s="268"/>
      <c r="M96" s="268"/>
      <c r="N96" s="268"/>
      <c r="O96" s="268"/>
      <c r="P96" s="268"/>
      <c r="Q96" s="268"/>
      <c r="R96" s="268"/>
      <c r="S96" s="268"/>
      <c r="T96" s="268"/>
      <c r="U96" s="268"/>
      <c r="V96" s="268"/>
      <c r="W96" s="268"/>
      <c r="X96" s="268"/>
      <c r="Y96" s="268"/>
      <c r="Z96" s="268"/>
      <c r="AA96" s="268"/>
      <c r="AB96" s="268"/>
      <c r="AC96" s="268"/>
      <c r="AD96" s="268"/>
      <c r="AE96" s="268"/>
      <c r="AF96" s="268"/>
      <c r="AG96" s="254">
        <f>'001 - Stavebně - konstruk...'!J32</f>
        <v>182241.3</v>
      </c>
      <c r="AH96" s="255"/>
      <c r="AI96" s="255"/>
      <c r="AJ96" s="255"/>
      <c r="AK96" s="255"/>
      <c r="AL96" s="255"/>
      <c r="AM96" s="255"/>
      <c r="AN96" s="254">
        <f>SUM(AG96,AT96)</f>
        <v>220511.96999999997</v>
      </c>
      <c r="AO96" s="255"/>
      <c r="AP96" s="255"/>
      <c r="AQ96" s="89" t="s">
        <v>88</v>
      </c>
      <c r="AR96" s="51"/>
      <c r="AS96" s="90">
        <v>0</v>
      </c>
      <c r="AT96" s="91">
        <f>ROUND(SUM(AV96:AW96),2)</f>
        <v>38270.67</v>
      </c>
      <c r="AU96" s="92">
        <f>'001 - Stavebně - konstruk...'!P136</f>
        <v>0</v>
      </c>
      <c r="AV96" s="91">
        <f>'001 - Stavebně - konstruk...'!J35</f>
        <v>38270.67</v>
      </c>
      <c r="AW96" s="91">
        <f>'001 - Stavebně - konstruk...'!J36</f>
        <v>0</v>
      </c>
      <c r="AX96" s="91">
        <f>'001 - Stavebně - konstruk...'!J37</f>
        <v>0</v>
      </c>
      <c r="AY96" s="91">
        <f>'001 - Stavebně - konstruk...'!J38</f>
        <v>0</v>
      </c>
      <c r="AZ96" s="91">
        <f>'001 - Stavebně - konstruk...'!F35</f>
        <v>182241.3</v>
      </c>
      <c r="BA96" s="91">
        <f>'001 - Stavebně - konstruk...'!F36</f>
        <v>0</v>
      </c>
      <c r="BB96" s="91">
        <f>'001 - Stavebně - konstruk...'!F37</f>
        <v>0</v>
      </c>
      <c r="BC96" s="91">
        <f>'001 - Stavebně - konstruk...'!F38</f>
        <v>0</v>
      </c>
      <c r="BD96" s="93">
        <f>'001 - Stavebně - konstruk...'!F39</f>
        <v>0</v>
      </c>
      <c r="BT96" s="25" t="s">
        <v>84</v>
      </c>
      <c r="BV96" s="25" t="s">
        <v>77</v>
      </c>
      <c r="BW96" s="25" t="s">
        <v>89</v>
      </c>
      <c r="BX96" s="25" t="s">
        <v>83</v>
      </c>
      <c r="CL96" s="25" t="s">
        <v>1</v>
      </c>
    </row>
    <row r="97" spans="1:90" s="4" customFormat="1" ht="25.5" customHeight="1">
      <c r="A97" s="88" t="s">
        <v>85</v>
      </c>
      <c r="B97" s="51"/>
      <c r="C97" s="10"/>
      <c r="D97" s="10"/>
      <c r="E97" s="268" t="s">
        <v>90</v>
      </c>
      <c r="F97" s="268"/>
      <c r="G97" s="268"/>
      <c r="H97" s="268"/>
      <c r="I97" s="268"/>
      <c r="J97" s="10"/>
      <c r="K97" s="268" t="s">
        <v>91</v>
      </c>
      <c r="L97" s="268"/>
      <c r="M97" s="268"/>
      <c r="N97" s="268"/>
      <c r="O97" s="268"/>
      <c r="P97" s="268"/>
      <c r="Q97" s="268"/>
      <c r="R97" s="268"/>
      <c r="S97" s="268"/>
      <c r="T97" s="268"/>
      <c r="U97" s="268"/>
      <c r="V97" s="268"/>
      <c r="W97" s="268"/>
      <c r="X97" s="268"/>
      <c r="Y97" s="268"/>
      <c r="Z97" s="268"/>
      <c r="AA97" s="268"/>
      <c r="AB97" s="268"/>
      <c r="AC97" s="268"/>
      <c r="AD97" s="268"/>
      <c r="AE97" s="268"/>
      <c r="AF97" s="268"/>
      <c r="AG97" s="254">
        <f>'002 - Technické prostředí...'!J32</f>
        <v>0</v>
      </c>
      <c r="AH97" s="255"/>
      <c r="AI97" s="255"/>
      <c r="AJ97" s="255"/>
      <c r="AK97" s="255"/>
      <c r="AL97" s="255"/>
      <c r="AM97" s="255"/>
      <c r="AN97" s="254">
        <f>SUM(AG97,AT97)</f>
        <v>0</v>
      </c>
      <c r="AO97" s="255"/>
      <c r="AP97" s="255"/>
      <c r="AQ97" s="89" t="s">
        <v>88</v>
      </c>
      <c r="AR97" s="51"/>
      <c r="AS97" s="90">
        <v>0</v>
      </c>
      <c r="AT97" s="91">
        <f>ROUND(SUM(AV97:AW97),2)</f>
        <v>0</v>
      </c>
      <c r="AU97" s="92">
        <f>'002 - Technické prostředí...'!P133</f>
        <v>0</v>
      </c>
      <c r="AV97" s="91">
        <f>'002 - Technické prostředí...'!J35</f>
        <v>0</v>
      </c>
      <c r="AW97" s="91">
        <f>'002 - Technické prostředí...'!J36</f>
        <v>0</v>
      </c>
      <c r="AX97" s="91">
        <f>'002 - Technické prostředí...'!J37</f>
        <v>0</v>
      </c>
      <c r="AY97" s="91">
        <f>'002 - Technické prostředí...'!J38</f>
        <v>0</v>
      </c>
      <c r="AZ97" s="91">
        <f>'002 - Technické prostředí...'!F35</f>
        <v>0</v>
      </c>
      <c r="BA97" s="91">
        <f>'002 - Technické prostředí...'!F36</f>
        <v>0</v>
      </c>
      <c r="BB97" s="91">
        <f>'002 - Technické prostředí...'!F37</f>
        <v>0</v>
      </c>
      <c r="BC97" s="91">
        <f>'002 - Technické prostředí...'!F38</f>
        <v>0</v>
      </c>
      <c r="BD97" s="93">
        <f>'002 - Technické prostředí...'!F39</f>
        <v>0</v>
      </c>
      <c r="BT97" s="25" t="s">
        <v>84</v>
      </c>
      <c r="BV97" s="25" t="s">
        <v>77</v>
      </c>
      <c r="BW97" s="25" t="s">
        <v>92</v>
      </c>
      <c r="BX97" s="25" t="s">
        <v>83</v>
      </c>
      <c r="CL97" s="25" t="s">
        <v>1</v>
      </c>
    </row>
    <row r="98" spans="1:90" s="4" customFormat="1" ht="16.5" customHeight="1">
      <c r="A98" s="88" t="s">
        <v>85</v>
      </c>
      <c r="B98" s="51"/>
      <c r="C98" s="10"/>
      <c r="D98" s="10"/>
      <c r="E98" s="268" t="s">
        <v>93</v>
      </c>
      <c r="F98" s="268"/>
      <c r="G98" s="268"/>
      <c r="H98" s="268"/>
      <c r="I98" s="268"/>
      <c r="J98" s="10"/>
      <c r="K98" s="268" t="s">
        <v>94</v>
      </c>
      <c r="L98" s="268"/>
      <c r="M98" s="268"/>
      <c r="N98" s="268"/>
      <c r="O98" s="268"/>
      <c r="P98" s="268"/>
      <c r="Q98" s="268"/>
      <c r="R98" s="268"/>
      <c r="S98" s="268"/>
      <c r="T98" s="268"/>
      <c r="U98" s="268"/>
      <c r="V98" s="268"/>
      <c r="W98" s="268"/>
      <c r="X98" s="268"/>
      <c r="Y98" s="268"/>
      <c r="Z98" s="268"/>
      <c r="AA98" s="268"/>
      <c r="AB98" s="268"/>
      <c r="AC98" s="268"/>
      <c r="AD98" s="268"/>
      <c r="AE98" s="268"/>
      <c r="AF98" s="268"/>
      <c r="AG98" s="254">
        <f>'003 - Ostatní a vedlejší ...'!J32</f>
        <v>0</v>
      </c>
      <c r="AH98" s="255"/>
      <c r="AI98" s="255"/>
      <c r="AJ98" s="255"/>
      <c r="AK98" s="255"/>
      <c r="AL98" s="255"/>
      <c r="AM98" s="255"/>
      <c r="AN98" s="254">
        <f>SUM(AG98,AT98)</f>
        <v>0</v>
      </c>
      <c r="AO98" s="255"/>
      <c r="AP98" s="255"/>
      <c r="AQ98" s="89" t="s">
        <v>88</v>
      </c>
      <c r="AR98" s="51"/>
      <c r="AS98" s="94">
        <v>0</v>
      </c>
      <c r="AT98" s="95">
        <f>ROUND(SUM(AV98:AW98),2)</f>
        <v>0</v>
      </c>
      <c r="AU98" s="96">
        <f>'003 - Ostatní a vedlejší ...'!P122</f>
        <v>0</v>
      </c>
      <c r="AV98" s="95">
        <f>'003 - Ostatní a vedlejší ...'!J35</f>
        <v>0</v>
      </c>
      <c r="AW98" s="95">
        <f>'003 - Ostatní a vedlejší ...'!J36</f>
        <v>0</v>
      </c>
      <c r="AX98" s="95">
        <f>'003 - Ostatní a vedlejší ...'!J37</f>
        <v>0</v>
      </c>
      <c r="AY98" s="95">
        <f>'003 - Ostatní a vedlejší ...'!J38</f>
        <v>0</v>
      </c>
      <c r="AZ98" s="95">
        <f>'003 - Ostatní a vedlejší ...'!F35</f>
        <v>0</v>
      </c>
      <c r="BA98" s="95">
        <f>'003 - Ostatní a vedlejší ...'!F36</f>
        <v>0</v>
      </c>
      <c r="BB98" s="95">
        <f>'003 - Ostatní a vedlejší ...'!F37</f>
        <v>0</v>
      </c>
      <c r="BC98" s="95">
        <f>'003 - Ostatní a vedlejší ...'!F38</f>
        <v>0</v>
      </c>
      <c r="BD98" s="97">
        <f>'003 - Ostatní a vedlejší ...'!F39</f>
        <v>0</v>
      </c>
      <c r="BT98" s="25" t="s">
        <v>84</v>
      </c>
      <c r="BV98" s="25" t="s">
        <v>77</v>
      </c>
      <c r="BW98" s="25" t="s">
        <v>95</v>
      </c>
      <c r="BX98" s="25" t="s">
        <v>83</v>
      </c>
      <c r="CL98" s="25" t="s">
        <v>1</v>
      </c>
    </row>
    <row r="99" spans="1:90" s="2" customFormat="1" ht="30" customHeight="1">
      <c r="A99" s="32"/>
      <c r="B99" s="33"/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  <c r="O99" s="32"/>
      <c r="P99" s="32"/>
      <c r="Q99" s="32"/>
      <c r="R99" s="32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F99" s="32"/>
      <c r="AG99" s="32"/>
      <c r="AH99" s="32"/>
      <c r="AI99" s="32"/>
      <c r="AJ99" s="32"/>
      <c r="AK99" s="32"/>
      <c r="AL99" s="32"/>
      <c r="AM99" s="32"/>
      <c r="AN99" s="32"/>
      <c r="AO99" s="32"/>
      <c r="AP99" s="32"/>
      <c r="AQ99" s="32"/>
      <c r="AR99" s="33"/>
      <c r="AS99" s="32"/>
      <c r="AT99" s="32"/>
      <c r="AU99" s="32"/>
      <c r="AV99" s="32"/>
      <c r="AW99" s="32"/>
      <c r="AX99" s="32"/>
      <c r="AY99" s="32"/>
      <c r="AZ99" s="32"/>
      <c r="BA99" s="32"/>
      <c r="BB99" s="32"/>
      <c r="BC99" s="32"/>
      <c r="BD99" s="32"/>
      <c r="BE99" s="32"/>
    </row>
    <row r="100" spans="1:90" s="2" customFormat="1" ht="6.95" customHeight="1">
      <c r="A100" s="32"/>
      <c r="B100" s="47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33"/>
      <c r="AS100" s="32"/>
      <c r="AT100" s="32"/>
      <c r="AU100" s="32"/>
      <c r="AV100" s="32"/>
      <c r="AW100" s="32"/>
      <c r="AX100" s="32"/>
      <c r="AY100" s="32"/>
      <c r="AZ100" s="32"/>
      <c r="BA100" s="32"/>
      <c r="BB100" s="32"/>
      <c r="BC100" s="32"/>
      <c r="BD100" s="32"/>
      <c r="BE100" s="32"/>
    </row>
  </sheetData>
  <mergeCells count="54">
    <mergeCell ref="AN98:AP98"/>
    <mergeCell ref="AG98:AM98"/>
    <mergeCell ref="AG94:AM94"/>
    <mergeCell ref="AN94:AP94"/>
    <mergeCell ref="C92:G92"/>
    <mergeCell ref="I92:AF92"/>
    <mergeCell ref="D95:H95"/>
    <mergeCell ref="J95:AF95"/>
    <mergeCell ref="E96:I96"/>
    <mergeCell ref="K96:AF96"/>
    <mergeCell ref="E97:I97"/>
    <mergeCell ref="K97:AF97"/>
    <mergeCell ref="E98:I98"/>
    <mergeCell ref="K98:AF98"/>
    <mergeCell ref="AN95:AP95"/>
    <mergeCell ref="AG95:AM95"/>
    <mergeCell ref="AN96:AP96"/>
    <mergeCell ref="AG96:AM96"/>
    <mergeCell ref="AN97:AP97"/>
    <mergeCell ref="AG97:AM97"/>
    <mergeCell ref="L30:P30"/>
    <mergeCell ref="L31:P31"/>
    <mergeCell ref="L32:P32"/>
    <mergeCell ref="L33:P33"/>
    <mergeCell ref="AN92:AP92"/>
    <mergeCell ref="AG92:AM92"/>
    <mergeCell ref="X35:AB35"/>
    <mergeCell ref="AK35:AO35"/>
    <mergeCell ref="AK31:AO31"/>
    <mergeCell ref="W32:AE32"/>
    <mergeCell ref="AK32:AO32"/>
    <mergeCell ref="W33:AE33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33:AO33"/>
    <mergeCell ref="AK26:AO26"/>
    <mergeCell ref="W29:AE29"/>
    <mergeCell ref="AK29:AO29"/>
    <mergeCell ref="W30:AE30"/>
    <mergeCell ref="AK30:AO30"/>
  </mergeCells>
  <hyperlinks>
    <hyperlink ref="A96" location="'001 - Stavebně - konstruk...'!C2" display="/"/>
    <hyperlink ref="A97" location="'002 - Technické prostředí...'!C2" display="/"/>
    <hyperlink ref="A98" location="'003 - Ostatní a vedlejší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18"/>
  <sheetViews>
    <sheetView showGridLines="0" workbookViewId="0">
      <selection activeCell="I314" sqref="I314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8" customWidth="1"/>
    <col min="10" max="10" width="20.1640625" style="1" customWidth="1"/>
    <col min="11" max="11" width="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8"/>
      <c r="L2" s="233" t="s">
        <v>5</v>
      </c>
      <c r="M2" s="234"/>
      <c r="N2" s="234"/>
      <c r="O2" s="234"/>
      <c r="P2" s="234"/>
      <c r="Q2" s="234"/>
      <c r="R2" s="234"/>
      <c r="S2" s="234"/>
      <c r="T2" s="234"/>
      <c r="U2" s="234"/>
      <c r="V2" s="234"/>
      <c r="AT2" s="17" t="s">
        <v>89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99"/>
      <c r="J3" s="19"/>
      <c r="K3" s="19"/>
      <c r="L3" s="20"/>
      <c r="AT3" s="17" t="s">
        <v>84</v>
      </c>
    </row>
    <row r="4" spans="1:46" s="1" customFormat="1" ht="24.95" customHeight="1">
      <c r="B4" s="20"/>
      <c r="D4" s="21" t="s">
        <v>96</v>
      </c>
      <c r="I4" s="98"/>
      <c r="L4" s="20"/>
      <c r="M4" s="100" t="s">
        <v>10</v>
      </c>
      <c r="AT4" s="17" t="s">
        <v>3</v>
      </c>
    </row>
    <row r="5" spans="1:46" s="1" customFormat="1" ht="6.95" customHeight="1">
      <c r="B5" s="20"/>
      <c r="I5" s="98"/>
      <c r="L5" s="20"/>
    </row>
    <row r="6" spans="1:46" s="1" customFormat="1" ht="12" customHeight="1">
      <c r="B6" s="20"/>
      <c r="D6" s="27" t="s">
        <v>16</v>
      </c>
      <c r="I6" s="98"/>
      <c r="L6" s="20"/>
    </row>
    <row r="7" spans="1:46" s="1" customFormat="1" ht="16.5" customHeight="1">
      <c r="B7" s="20"/>
      <c r="E7" s="273" t="str">
        <f>'Rekapitulace stavby'!K6</f>
        <v>ZŠ ČSA - Oprava sociálního zařízení</v>
      </c>
      <c r="F7" s="274"/>
      <c r="G7" s="274"/>
      <c r="H7" s="274"/>
      <c r="I7" s="98"/>
      <c r="L7" s="20"/>
    </row>
    <row r="8" spans="1:46" s="1" customFormat="1" ht="12" customHeight="1">
      <c r="B8" s="20"/>
      <c r="D8" s="27" t="s">
        <v>97</v>
      </c>
      <c r="I8" s="98"/>
      <c r="L8" s="20"/>
    </row>
    <row r="9" spans="1:46" s="2" customFormat="1" ht="16.5" customHeight="1">
      <c r="A9" s="32"/>
      <c r="B9" s="33"/>
      <c r="C9" s="32"/>
      <c r="D9" s="32"/>
      <c r="E9" s="273" t="s">
        <v>98</v>
      </c>
      <c r="F9" s="272"/>
      <c r="G9" s="272"/>
      <c r="H9" s="272"/>
      <c r="I9" s="101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3"/>
      <c r="C10" s="32"/>
      <c r="D10" s="27" t="s">
        <v>99</v>
      </c>
      <c r="E10" s="32"/>
      <c r="F10" s="32"/>
      <c r="G10" s="32"/>
      <c r="H10" s="32"/>
      <c r="I10" s="101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3"/>
      <c r="C11" s="32"/>
      <c r="D11" s="32"/>
      <c r="E11" s="241" t="s">
        <v>100</v>
      </c>
      <c r="F11" s="272"/>
      <c r="G11" s="272"/>
      <c r="H11" s="272"/>
      <c r="I11" s="101"/>
      <c r="J11" s="32"/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>
      <c r="A12" s="32"/>
      <c r="B12" s="33"/>
      <c r="C12" s="32"/>
      <c r="D12" s="32"/>
      <c r="E12" s="32"/>
      <c r="F12" s="32"/>
      <c r="G12" s="32"/>
      <c r="H12" s="32"/>
      <c r="I12" s="101"/>
      <c r="J12" s="32"/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3"/>
      <c r="C13" s="32"/>
      <c r="D13" s="27" t="s">
        <v>18</v>
      </c>
      <c r="E13" s="32"/>
      <c r="F13" s="25" t="s">
        <v>1</v>
      </c>
      <c r="G13" s="32"/>
      <c r="H13" s="32"/>
      <c r="I13" s="102" t="s">
        <v>19</v>
      </c>
      <c r="J13" s="25" t="s">
        <v>1</v>
      </c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20</v>
      </c>
      <c r="E14" s="32"/>
      <c r="F14" s="25" t="s">
        <v>21</v>
      </c>
      <c r="G14" s="32"/>
      <c r="H14" s="32"/>
      <c r="I14" s="102" t="s">
        <v>22</v>
      </c>
      <c r="J14" s="55" t="str">
        <f>'Rekapitulace stavby'!AN8</f>
        <v>2. 1. 2020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3"/>
      <c r="C15" s="32"/>
      <c r="D15" s="32"/>
      <c r="E15" s="32"/>
      <c r="F15" s="32"/>
      <c r="G15" s="32"/>
      <c r="H15" s="32"/>
      <c r="I15" s="101"/>
      <c r="J15" s="32"/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3"/>
      <c r="C16" s="32"/>
      <c r="D16" s="27" t="s">
        <v>24</v>
      </c>
      <c r="E16" s="32"/>
      <c r="F16" s="32"/>
      <c r="G16" s="32"/>
      <c r="H16" s="32"/>
      <c r="I16" s="102" t="s">
        <v>25</v>
      </c>
      <c r="J16" s="25" t="s">
        <v>1</v>
      </c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3"/>
      <c r="C17" s="32"/>
      <c r="D17" s="32"/>
      <c r="E17" s="25" t="s">
        <v>26</v>
      </c>
      <c r="F17" s="32"/>
      <c r="G17" s="32"/>
      <c r="H17" s="32"/>
      <c r="I17" s="102" t="s">
        <v>27</v>
      </c>
      <c r="J17" s="25" t="s">
        <v>1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3"/>
      <c r="C18" s="32"/>
      <c r="D18" s="32"/>
      <c r="E18" s="32"/>
      <c r="F18" s="32"/>
      <c r="G18" s="32"/>
      <c r="H18" s="32"/>
      <c r="I18" s="101"/>
      <c r="J18" s="32"/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3"/>
      <c r="C19" s="32"/>
      <c r="D19" s="27" t="s">
        <v>28</v>
      </c>
      <c r="E19" s="32"/>
      <c r="F19" s="32"/>
      <c r="G19" s="32"/>
      <c r="H19" s="32"/>
      <c r="I19" s="102" t="s">
        <v>25</v>
      </c>
      <c r="J19" s="28" t="str">
        <f>'Rekapitulace stavby'!AN13</f>
        <v>Vyplň údaj</v>
      </c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3"/>
      <c r="C20" s="32"/>
      <c r="D20" s="32"/>
      <c r="E20" s="275" t="str">
        <f>'Rekapitulace stavby'!E14</f>
        <v>Vyplň údaj</v>
      </c>
      <c r="F20" s="244"/>
      <c r="G20" s="244"/>
      <c r="H20" s="244"/>
      <c r="I20" s="102" t="s">
        <v>27</v>
      </c>
      <c r="J20" s="28" t="str">
        <f>'Rekapitulace stavby'!AN14</f>
        <v>Vyplň údaj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3"/>
      <c r="C21" s="32"/>
      <c r="D21" s="32"/>
      <c r="E21" s="32"/>
      <c r="F21" s="32"/>
      <c r="G21" s="32"/>
      <c r="H21" s="32"/>
      <c r="I21" s="101"/>
      <c r="J21" s="32"/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3"/>
      <c r="C22" s="32"/>
      <c r="D22" s="27" t="s">
        <v>30</v>
      </c>
      <c r="E22" s="32"/>
      <c r="F22" s="32"/>
      <c r="G22" s="32"/>
      <c r="H22" s="32"/>
      <c r="I22" s="102" t="s">
        <v>25</v>
      </c>
      <c r="J22" s="25" t="s">
        <v>1</v>
      </c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3"/>
      <c r="C23" s="32"/>
      <c r="D23" s="32"/>
      <c r="E23" s="25" t="s">
        <v>31</v>
      </c>
      <c r="F23" s="32"/>
      <c r="G23" s="32"/>
      <c r="H23" s="32"/>
      <c r="I23" s="102" t="s">
        <v>27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3"/>
      <c r="C24" s="32"/>
      <c r="D24" s="32"/>
      <c r="E24" s="32"/>
      <c r="F24" s="32"/>
      <c r="G24" s="32"/>
      <c r="H24" s="32"/>
      <c r="I24" s="101"/>
      <c r="J24" s="32"/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3"/>
      <c r="C25" s="32"/>
      <c r="D25" s="27" t="s">
        <v>33</v>
      </c>
      <c r="E25" s="32"/>
      <c r="F25" s="32"/>
      <c r="G25" s="32"/>
      <c r="H25" s="32"/>
      <c r="I25" s="102" t="s">
        <v>25</v>
      </c>
      <c r="J25" s="25" t="str">
        <f>IF('Rekapitulace stavby'!AN19="","",'Rekapitulace stavby'!AN19)</f>
        <v/>
      </c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3"/>
      <c r="C26" s="32"/>
      <c r="D26" s="32"/>
      <c r="E26" s="25" t="str">
        <f>IF('Rekapitulace stavby'!E20="","",'Rekapitulace stavby'!E20)</f>
        <v xml:space="preserve"> </v>
      </c>
      <c r="F26" s="32"/>
      <c r="G26" s="32"/>
      <c r="H26" s="32"/>
      <c r="I26" s="102" t="s">
        <v>27</v>
      </c>
      <c r="J26" s="25" t="str">
        <f>IF('Rekapitulace stavby'!AN20="","",'Rekapitulace stavby'!AN20)</f>
        <v/>
      </c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101"/>
      <c r="J27" s="32"/>
      <c r="K27" s="32"/>
      <c r="L27" s="4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3"/>
      <c r="C28" s="32"/>
      <c r="D28" s="27" t="s">
        <v>34</v>
      </c>
      <c r="E28" s="32"/>
      <c r="F28" s="32"/>
      <c r="G28" s="32"/>
      <c r="H28" s="32"/>
      <c r="I28" s="101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103"/>
      <c r="B29" s="104"/>
      <c r="C29" s="103"/>
      <c r="D29" s="103"/>
      <c r="E29" s="248" t="s">
        <v>1</v>
      </c>
      <c r="F29" s="248"/>
      <c r="G29" s="248"/>
      <c r="H29" s="248"/>
      <c r="I29" s="105"/>
      <c r="J29" s="103"/>
      <c r="K29" s="103"/>
      <c r="L29" s="106"/>
      <c r="S29" s="103"/>
      <c r="T29" s="103"/>
      <c r="U29" s="103"/>
      <c r="V29" s="103"/>
      <c r="W29" s="103"/>
      <c r="X29" s="103"/>
      <c r="Y29" s="103"/>
      <c r="Z29" s="103"/>
      <c r="AA29" s="103"/>
      <c r="AB29" s="103"/>
      <c r="AC29" s="103"/>
      <c r="AD29" s="103"/>
      <c r="AE29" s="103"/>
    </row>
    <row r="30" spans="1:31" s="2" customFormat="1" ht="6.95" customHeight="1">
      <c r="A30" s="32"/>
      <c r="B30" s="33"/>
      <c r="C30" s="32"/>
      <c r="D30" s="32"/>
      <c r="E30" s="32"/>
      <c r="F30" s="32"/>
      <c r="G30" s="32"/>
      <c r="H30" s="32"/>
      <c r="I30" s="101"/>
      <c r="J30" s="32"/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107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3"/>
      <c r="C32" s="32"/>
      <c r="D32" s="108" t="s">
        <v>35</v>
      </c>
      <c r="E32" s="32"/>
      <c r="F32" s="32"/>
      <c r="G32" s="32"/>
      <c r="H32" s="32"/>
      <c r="I32" s="101"/>
      <c r="J32" s="71">
        <f>ROUND(J136, 2)</f>
        <v>182241.3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3"/>
      <c r="C33" s="32"/>
      <c r="D33" s="66"/>
      <c r="E33" s="66"/>
      <c r="F33" s="66"/>
      <c r="G33" s="66"/>
      <c r="H33" s="66"/>
      <c r="I33" s="107"/>
      <c r="J33" s="66"/>
      <c r="K33" s="66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32"/>
      <c r="F34" s="36" t="s">
        <v>37</v>
      </c>
      <c r="G34" s="32"/>
      <c r="H34" s="32"/>
      <c r="I34" s="109" t="s">
        <v>36</v>
      </c>
      <c r="J34" s="36" t="s">
        <v>38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3"/>
      <c r="C35" s="32"/>
      <c r="D35" s="110" t="s">
        <v>39</v>
      </c>
      <c r="E35" s="27" t="s">
        <v>40</v>
      </c>
      <c r="F35" s="111">
        <f>ROUND((SUM(BE136:BE417)),  2)</f>
        <v>182241.3</v>
      </c>
      <c r="G35" s="32"/>
      <c r="H35" s="32"/>
      <c r="I35" s="112">
        <v>0.21</v>
      </c>
      <c r="J35" s="111">
        <f>ROUND(((SUM(BE136:BE417))*I35),  2)</f>
        <v>38270.67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3"/>
      <c r="C36" s="32"/>
      <c r="D36" s="32"/>
      <c r="E36" s="27" t="s">
        <v>41</v>
      </c>
      <c r="F36" s="111">
        <f>ROUND((SUM(BF136:BF417)),  2)</f>
        <v>0</v>
      </c>
      <c r="G36" s="32"/>
      <c r="H36" s="32"/>
      <c r="I36" s="112">
        <v>0.15</v>
      </c>
      <c r="J36" s="111">
        <f>ROUND(((SUM(BF136:BF417))*I36),  2)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42</v>
      </c>
      <c r="F37" s="111">
        <f>ROUND((SUM(BG136:BG417)),  2)</f>
        <v>0</v>
      </c>
      <c r="G37" s="32"/>
      <c r="H37" s="32"/>
      <c r="I37" s="112">
        <v>0.21</v>
      </c>
      <c r="J37" s="111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3"/>
      <c r="C38" s="32"/>
      <c r="D38" s="32"/>
      <c r="E38" s="27" t="s">
        <v>43</v>
      </c>
      <c r="F38" s="111">
        <f>ROUND((SUM(BH136:BH417)),  2)</f>
        <v>0</v>
      </c>
      <c r="G38" s="32"/>
      <c r="H38" s="32"/>
      <c r="I38" s="112">
        <v>0.15</v>
      </c>
      <c r="J38" s="111">
        <f>0</f>
        <v>0</v>
      </c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3"/>
      <c r="C39" s="32"/>
      <c r="D39" s="32"/>
      <c r="E39" s="27" t="s">
        <v>44</v>
      </c>
      <c r="F39" s="111">
        <f>ROUND((SUM(BI136:BI417)),  2)</f>
        <v>0</v>
      </c>
      <c r="G39" s="32"/>
      <c r="H39" s="32"/>
      <c r="I39" s="112">
        <v>0</v>
      </c>
      <c r="J39" s="111">
        <f>0</f>
        <v>0</v>
      </c>
      <c r="K39" s="32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3"/>
      <c r="C40" s="32"/>
      <c r="D40" s="32"/>
      <c r="E40" s="32"/>
      <c r="F40" s="32"/>
      <c r="G40" s="32"/>
      <c r="H40" s="32"/>
      <c r="I40" s="101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3"/>
      <c r="C41" s="113"/>
      <c r="D41" s="114" t="s">
        <v>45</v>
      </c>
      <c r="E41" s="60"/>
      <c r="F41" s="60"/>
      <c r="G41" s="115" t="s">
        <v>46</v>
      </c>
      <c r="H41" s="116" t="s">
        <v>47</v>
      </c>
      <c r="I41" s="117"/>
      <c r="J41" s="118">
        <f>SUM(J32:J39)</f>
        <v>220511.96999999997</v>
      </c>
      <c r="K41" s="119"/>
      <c r="L41" s="4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3"/>
      <c r="C42" s="32"/>
      <c r="D42" s="32"/>
      <c r="E42" s="32"/>
      <c r="F42" s="32"/>
      <c r="G42" s="32"/>
      <c r="H42" s="32"/>
      <c r="I42" s="101"/>
      <c r="J42" s="32"/>
      <c r="K42" s="32"/>
      <c r="L42" s="4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20"/>
      <c r="I43" s="98"/>
      <c r="L43" s="20"/>
    </row>
    <row r="44" spans="1:31" s="1" customFormat="1" ht="14.45" customHeight="1">
      <c r="B44" s="20"/>
      <c r="I44" s="98"/>
      <c r="L44" s="20"/>
    </row>
    <row r="45" spans="1:31" s="1" customFormat="1" ht="14.45" customHeight="1">
      <c r="B45" s="20"/>
      <c r="I45" s="98"/>
      <c r="L45" s="20"/>
    </row>
    <row r="46" spans="1:31" s="1" customFormat="1" ht="14.45" customHeight="1">
      <c r="B46" s="20"/>
      <c r="I46" s="98"/>
      <c r="L46" s="20"/>
    </row>
    <row r="47" spans="1:31" s="1" customFormat="1" ht="14.45" customHeight="1">
      <c r="B47" s="20"/>
      <c r="I47" s="98"/>
      <c r="L47" s="20"/>
    </row>
    <row r="48" spans="1:31" s="1" customFormat="1" ht="14.45" customHeight="1">
      <c r="B48" s="20"/>
      <c r="I48" s="98"/>
      <c r="L48" s="20"/>
    </row>
    <row r="49" spans="1:31" s="1" customFormat="1" ht="14.45" customHeight="1">
      <c r="B49" s="20"/>
      <c r="I49" s="98"/>
      <c r="L49" s="20"/>
    </row>
    <row r="50" spans="1:31" s="2" customFormat="1" ht="14.45" customHeight="1">
      <c r="B50" s="42"/>
      <c r="D50" s="43" t="s">
        <v>48</v>
      </c>
      <c r="E50" s="44"/>
      <c r="F50" s="44"/>
      <c r="G50" s="43" t="s">
        <v>49</v>
      </c>
      <c r="H50" s="44"/>
      <c r="I50" s="120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50</v>
      </c>
      <c r="E61" s="35"/>
      <c r="F61" s="121" t="s">
        <v>51</v>
      </c>
      <c r="G61" s="45" t="s">
        <v>50</v>
      </c>
      <c r="H61" s="35"/>
      <c r="I61" s="122"/>
      <c r="J61" s="123" t="s">
        <v>51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52</v>
      </c>
      <c r="E65" s="46"/>
      <c r="F65" s="46"/>
      <c r="G65" s="43" t="s">
        <v>53</v>
      </c>
      <c r="H65" s="46"/>
      <c r="I65" s="124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50</v>
      </c>
      <c r="E76" s="35"/>
      <c r="F76" s="121" t="s">
        <v>51</v>
      </c>
      <c r="G76" s="45" t="s">
        <v>50</v>
      </c>
      <c r="H76" s="35"/>
      <c r="I76" s="122"/>
      <c r="J76" s="123" t="s">
        <v>51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125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3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126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31" s="2" customFormat="1" ht="24.95" customHeight="1">
      <c r="A82" s="32"/>
      <c r="B82" s="33"/>
      <c r="C82" s="21" t="s">
        <v>101</v>
      </c>
      <c r="D82" s="32"/>
      <c r="E82" s="32"/>
      <c r="F82" s="32"/>
      <c r="G82" s="32"/>
      <c r="H82" s="32"/>
      <c r="I82" s="101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101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101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16.5" customHeight="1">
      <c r="A85" s="32"/>
      <c r="B85" s="33"/>
      <c r="C85" s="32"/>
      <c r="D85" s="32"/>
      <c r="E85" s="273" t="str">
        <f>E7</f>
        <v>ZŠ ČSA - Oprava sociálního zařízení</v>
      </c>
      <c r="F85" s="274"/>
      <c r="G85" s="274"/>
      <c r="H85" s="274"/>
      <c r="I85" s="101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1" customFormat="1" ht="12" customHeight="1">
      <c r="B86" s="20"/>
      <c r="C86" s="27" t="s">
        <v>97</v>
      </c>
      <c r="I86" s="98"/>
      <c r="L86" s="20"/>
    </row>
    <row r="87" spans="1:31" s="2" customFormat="1" ht="16.5" customHeight="1">
      <c r="A87" s="32"/>
      <c r="B87" s="33"/>
      <c r="C87" s="32"/>
      <c r="D87" s="32"/>
      <c r="E87" s="273" t="s">
        <v>98</v>
      </c>
      <c r="F87" s="272"/>
      <c r="G87" s="272"/>
      <c r="H87" s="272"/>
      <c r="I87" s="101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2" customHeight="1">
      <c r="A88" s="32"/>
      <c r="B88" s="33"/>
      <c r="C88" s="27" t="s">
        <v>99</v>
      </c>
      <c r="D88" s="32"/>
      <c r="E88" s="32"/>
      <c r="F88" s="32"/>
      <c r="G88" s="32"/>
      <c r="H88" s="32"/>
      <c r="I88" s="101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16.5" customHeight="1">
      <c r="A89" s="32"/>
      <c r="B89" s="33"/>
      <c r="C89" s="32"/>
      <c r="D89" s="32"/>
      <c r="E89" s="241" t="str">
        <f>E11</f>
        <v>001 - Stavebně - konstrukční řešení</v>
      </c>
      <c r="F89" s="272"/>
      <c r="G89" s="272"/>
      <c r="H89" s="272"/>
      <c r="I89" s="101"/>
      <c r="J89" s="32"/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101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" customHeight="1">
      <c r="A91" s="32"/>
      <c r="B91" s="33"/>
      <c r="C91" s="27" t="s">
        <v>20</v>
      </c>
      <c r="D91" s="32"/>
      <c r="E91" s="32"/>
      <c r="F91" s="25" t="str">
        <f>F14</f>
        <v xml:space="preserve"> </v>
      </c>
      <c r="G91" s="32"/>
      <c r="H91" s="32"/>
      <c r="I91" s="102" t="s">
        <v>22</v>
      </c>
      <c r="J91" s="55" t="str">
        <f>IF(J14="","",J14)</f>
        <v>2. 1. 2020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6.95" customHeight="1">
      <c r="A92" s="32"/>
      <c r="B92" s="33"/>
      <c r="C92" s="32"/>
      <c r="D92" s="32"/>
      <c r="E92" s="32"/>
      <c r="F92" s="32"/>
      <c r="G92" s="32"/>
      <c r="H92" s="32"/>
      <c r="I92" s="101"/>
      <c r="J92" s="32"/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15.2" customHeight="1">
      <c r="A93" s="32"/>
      <c r="B93" s="33"/>
      <c r="C93" s="27" t="s">
        <v>24</v>
      </c>
      <c r="D93" s="32"/>
      <c r="E93" s="32"/>
      <c r="F93" s="25" t="str">
        <f>E17</f>
        <v>Město Bohumín</v>
      </c>
      <c r="G93" s="32"/>
      <c r="H93" s="32"/>
      <c r="I93" s="102" t="s">
        <v>30</v>
      </c>
      <c r="J93" s="30" t="str">
        <f>E23</f>
        <v>RP Projekt s.r.o.</v>
      </c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15.2" customHeight="1">
      <c r="A94" s="32"/>
      <c r="B94" s="33"/>
      <c r="C94" s="27" t="s">
        <v>28</v>
      </c>
      <c r="D94" s="32"/>
      <c r="E94" s="32"/>
      <c r="F94" s="25" t="str">
        <f>IF(E20="","",E20)</f>
        <v>Vyplň údaj</v>
      </c>
      <c r="G94" s="32"/>
      <c r="H94" s="32"/>
      <c r="I94" s="102" t="s">
        <v>33</v>
      </c>
      <c r="J94" s="30" t="str">
        <f>E26</f>
        <v xml:space="preserve"> </v>
      </c>
      <c r="K94" s="32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101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29.25" customHeight="1">
      <c r="A96" s="32"/>
      <c r="B96" s="33"/>
      <c r="C96" s="127" t="s">
        <v>102</v>
      </c>
      <c r="D96" s="113"/>
      <c r="E96" s="113"/>
      <c r="F96" s="113"/>
      <c r="G96" s="113"/>
      <c r="H96" s="113"/>
      <c r="I96" s="128"/>
      <c r="J96" s="129" t="s">
        <v>103</v>
      </c>
      <c r="K96" s="113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47" s="2" customFormat="1" ht="10.35" customHeight="1">
      <c r="A97" s="32"/>
      <c r="B97" s="33"/>
      <c r="C97" s="32"/>
      <c r="D97" s="32"/>
      <c r="E97" s="32"/>
      <c r="F97" s="32"/>
      <c r="G97" s="32"/>
      <c r="H97" s="32"/>
      <c r="I97" s="101"/>
      <c r="J97" s="32"/>
      <c r="K97" s="32"/>
      <c r="L97" s="4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47" s="2" customFormat="1" ht="22.9" customHeight="1">
      <c r="A98" s="32"/>
      <c r="B98" s="33"/>
      <c r="C98" s="130" t="s">
        <v>104</v>
      </c>
      <c r="D98" s="32"/>
      <c r="E98" s="32"/>
      <c r="F98" s="32"/>
      <c r="G98" s="32"/>
      <c r="H98" s="32"/>
      <c r="I98" s="101"/>
      <c r="J98" s="71">
        <f>J136</f>
        <v>182241.3</v>
      </c>
      <c r="K98" s="32"/>
      <c r="L98" s="4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7" t="s">
        <v>105</v>
      </c>
    </row>
    <row r="99" spans="1:47" s="9" customFormat="1" ht="24.95" customHeight="1">
      <c r="B99" s="131"/>
      <c r="D99" s="132" t="s">
        <v>106</v>
      </c>
      <c r="E99" s="133"/>
      <c r="F99" s="133"/>
      <c r="G99" s="133"/>
      <c r="H99" s="133"/>
      <c r="I99" s="134"/>
      <c r="J99" s="135">
        <f>J137</f>
        <v>0</v>
      </c>
      <c r="L99" s="131"/>
    </row>
    <row r="100" spans="1:47" s="10" customFormat="1" ht="19.899999999999999" customHeight="1">
      <c r="B100" s="136"/>
      <c r="D100" s="137" t="s">
        <v>107</v>
      </c>
      <c r="E100" s="138"/>
      <c r="F100" s="138"/>
      <c r="G100" s="138"/>
      <c r="H100" s="138"/>
      <c r="I100" s="139"/>
      <c r="J100" s="140">
        <f>J138</f>
        <v>0</v>
      </c>
      <c r="L100" s="136"/>
    </row>
    <row r="101" spans="1:47" s="10" customFormat="1" ht="19.899999999999999" customHeight="1">
      <c r="B101" s="136"/>
      <c r="D101" s="137" t="s">
        <v>108</v>
      </c>
      <c r="E101" s="138"/>
      <c r="F101" s="138"/>
      <c r="G101" s="138"/>
      <c r="H101" s="138"/>
      <c r="I101" s="139"/>
      <c r="J101" s="140">
        <f>J186</f>
        <v>0</v>
      </c>
      <c r="L101" s="136"/>
    </row>
    <row r="102" spans="1:47" s="10" customFormat="1" ht="19.899999999999999" customHeight="1">
      <c r="B102" s="136"/>
      <c r="D102" s="137" t="s">
        <v>109</v>
      </c>
      <c r="E102" s="138"/>
      <c r="F102" s="138"/>
      <c r="G102" s="138"/>
      <c r="H102" s="138"/>
      <c r="I102" s="139"/>
      <c r="J102" s="140">
        <f>J228</f>
        <v>0</v>
      </c>
      <c r="L102" s="136"/>
    </row>
    <row r="103" spans="1:47" s="10" customFormat="1" ht="19.899999999999999" customHeight="1">
      <c r="B103" s="136"/>
      <c r="D103" s="137" t="s">
        <v>110</v>
      </c>
      <c r="E103" s="138"/>
      <c r="F103" s="138"/>
      <c r="G103" s="138"/>
      <c r="H103" s="138"/>
      <c r="I103" s="139"/>
      <c r="J103" s="140">
        <f>J238</f>
        <v>0</v>
      </c>
      <c r="L103" s="136"/>
    </row>
    <row r="104" spans="1:47" s="9" customFormat="1" ht="24.95" customHeight="1">
      <c r="B104" s="131"/>
      <c r="D104" s="132" t="s">
        <v>111</v>
      </c>
      <c r="E104" s="133"/>
      <c r="F104" s="133"/>
      <c r="G104" s="133"/>
      <c r="H104" s="133"/>
      <c r="I104" s="134"/>
      <c r="J104" s="135">
        <f>J241</f>
        <v>182241.3</v>
      </c>
      <c r="L104" s="131"/>
    </row>
    <row r="105" spans="1:47" s="10" customFormat="1" ht="19.899999999999999" customHeight="1">
      <c r="B105" s="136"/>
      <c r="D105" s="137" t="s">
        <v>112</v>
      </c>
      <c r="E105" s="138"/>
      <c r="F105" s="138"/>
      <c r="G105" s="138"/>
      <c r="H105" s="138"/>
      <c r="I105" s="139"/>
      <c r="J105" s="140">
        <f>J242</f>
        <v>0</v>
      </c>
      <c r="L105" s="136"/>
    </row>
    <row r="106" spans="1:47" s="10" customFormat="1" ht="19.899999999999999" customHeight="1">
      <c r="B106" s="136"/>
      <c r="D106" s="137" t="s">
        <v>113</v>
      </c>
      <c r="E106" s="138"/>
      <c r="F106" s="138"/>
      <c r="G106" s="138"/>
      <c r="H106" s="138"/>
      <c r="I106" s="139"/>
      <c r="J106" s="140">
        <f>J263</f>
        <v>50000</v>
      </c>
      <c r="L106" s="136"/>
    </row>
    <row r="107" spans="1:47" s="10" customFormat="1" ht="19.899999999999999" customHeight="1">
      <c r="B107" s="136"/>
      <c r="D107" s="137" t="s">
        <v>114</v>
      </c>
      <c r="E107" s="138"/>
      <c r="F107" s="138"/>
      <c r="G107" s="138"/>
      <c r="H107" s="138"/>
      <c r="I107" s="139"/>
      <c r="J107" s="140">
        <f>J266</f>
        <v>0</v>
      </c>
      <c r="L107" s="136"/>
    </row>
    <row r="108" spans="1:47" s="10" customFormat="1" ht="19.899999999999999" customHeight="1">
      <c r="B108" s="136"/>
      <c r="D108" s="137" t="s">
        <v>115</v>
      </c>
      <c r="E108" s="138"/>
      <c r="F108" s="138"/>
      <c r="G108" s="138"/>
      <c r="H108" s="138"/>
      <c r="I108" s="139"/>
      <c r="J108" s="140">
        <f>J277</f>
        <v>0</v>
      </c>
      <c r="L108" s="136"/>
    </row>
    <row r="109" spans="1:47" s="10" customFormat="1" ht="19.899999999999999" customHeight="1">
      <c r="B109" s="136"/>
      <c r="D109" s="137" t="s">
        <v>116</v>
      </c>
      <c r="E109" s="138"/>
      <c r="F109" s="138"/>
      <c r="G109" s="138"/>
      <c r="H109" s="138"/>
      <c r="I109" s="139"/>
      <c r="J109" s="140">
        <f>J297</f>
        <v>27089.040000000001</v>
      </c>
      <c r="L109" s="136"/>
    </row>
    <row r="110" spans="1:47" s="10" customFormat="1" ht="19.899999999999999" customHeight="1">
      <c r="B110" s="136"/>
      <c r="D110" s="137" t="s">
        <v>117</v>
      </c>
      <c r="E110" s="138"/>
      <c r="F110" s="138"/>
      <c r="G110" s="138"/>
      <c r="H110" s="138"/>
      <c r="I110" s="139"/>
      <c r="J110" s="140">
        <f>J325</f>
        <v>105152.26</v>
      </c>
      <c r="L110" s="136"/>
    </row>
    <row r="111" spans="1:47" s="10" customFormat="1" ht="19.899999999999999" customHeight="1">
      <c r="B111" s="136"/>
      <c r="D111" s="137" t="s">
        <v>118</v>
      </c>
      <c r="E111" s="138"/>
      <c r="F111" s="138"/>
      <c r="G111" s="138"/>
      <c r="H111" s="138"/>
      <c r="I111" s="139"/>
      <c r="J111" s="140">
        <f>J394</f>
        <v>0</v>
      </c>
      <c r="L111" s="136"/>
    </row>
    <row r="112" spans="1:47" s="10" customFormat="1" ht="19.899999999999999" customHeight="1">
      <c r="B112" s="136"/>
      <c r="D112" s="137" t="s">
        <v>119</v>
      </c>
      <c r="E112" s="138"/>
      <c r="F112" s="138"/>
      <c r="G112" s="138"/>
      <c r="H112" s="138"/>
      <c r="I112" s="139"/>
      <c r="J112" s="140">
        <f>J402</f>
        <v>0</v>
      </c>
      <c r="L112" s="136"/>
    </row>
    <row r="113" spans="1:31" s="9" customFormat="1" ht="24.95" customHeight="1">
      <c r="B113" s="131"/>
      <c r="D113" s="132" t="s">
        <v>120</v>
      </c>
      <c r="E113" s="133"/>
      <c r="F113" s="133"/>
      <c r="G113" s="133"/>
      <c r="H113" s="133"/>
      <c r="I113" s="134"/>
      <c r="J113" s="135">
        <f>J409</f>
        <v>0</v>
      </c>
      <c r="L113" s="131"/>
    </row>
    <row r="114" spans="1:31" s="9" customFormat="1" ht="24.95" customHeight="1">
      <c r="B114" s="131"/>
      <c r="D114" s="132" t="s">
        <v>121</v>
      </c>
      <c r="E114" s="133"/>
      <c r="F114" s="133"/>
      <c r="G114" s="133"/>
      <c r="H114" s="133"/>
      <c r="I114" s="134"/>
      <c r="J114" s="135">
        <f>J414</f>
        <v>0</v>
      </c>
      <c r="L114" s="131"/>
    </row>
    <row r="115" spans="1:31" s="2" customFormat="1" ht="21.75" customHeight="1">
      <c r="A115" s="32"/>
      <c r="B115" s="33"/>
      <c r="C115" s="32"/>
      <c r="D115" s="32"/>
      <c r="E115" s="32"/>
      <c r="F115" s="32"/>
      <c r="G115" s="32"/>
      <c r="H115" s="32"/>
      <c r="I115" s="101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31" s="2" customFormat="1" ht="6.95" customHeight="1">
      <c r="A116" s="32"/>
      <c r="B116" s="47"/>
      <c r="C116" s="48"/>
      <c r="D116" s="48"/>
      <c r="E116" s="48"/>
      <c r="F116" s="48"/>
      <c r="G116" s="48"/>
      <c r="H116" s="48"/>
      <c r="I116" s="125"/>
      <c r="J116" s="48"/>
      <c r="K116" s="48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20" spans="1:31" s="2" customFormat="1" ht="6.95" customHeight="1">
      <c r="A120" s="32"/>
      <c r="B120" s="49"/>
      <c r="C120" s="50"/>
      <c r="D120" s="50"/>
      <c r="E120" s="50"/>
      <c r="F120" s="50"/>
      <c r="G120" s="50"/>
      <c r="H120" s="50"/>
      <c r="I120" s="126"/>
      <c r="J120" s="50"/>
      <c r="K120" s="50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31" s="2" customFormat="1" ht="24.95" customHeight="1">
      <c r="A121" s="32"/>
      <c r="B121" s="33"/>
      <c r="C121" s="21" t="s">
        <v>122</v>
      </c>
      <c r="D121" s="32"/>
      <c r="E121" s="32"/>
      <c r="F121" s="32"/>
      <c r="G121" s="32"/>
      <c r="H121" s="32"/>
      <c r="I121" s="101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31" s="2" customFormat="1" ht="6.95" customHeight="1">
      <c r="A122" s="32"/>
      <c r="B122" s="33"/>
      <c r="C122" s="32"/>
      <c r="D122" s="32"/>
      <c r="E122" s="32"/>
      <c r="F122" s="32"/>
      <c r="G122" s="32"/>
      <c r="H122" s="32"/>
      <c r="I122" s="101"/>
      <c r="J122" s="32"/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31" s="2" customFormat="1" ht="12" customHeight="1">
      <c r="A123" s="32"/>
      <c r="B123" s="33"/>
      <c r="C123" s="27" t="s">
        <v>16</v>
      </c>
      <c r="D123" s="32"/>
      <c r="E123" s="32"/>
      <c r="F123" s="32"/>
      <c r="G123" s="32"/>
      <c r="H123" s="32"/>
      <c r="I123" s="101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16.5" customHeight="1">
      <c r="A124" s="32"/>
      <c r="B124" s="33"/>
      <c r="C124" s="32"/>
      <c r="D124" s="32"/>
      <c r="E124" s="273" t="str">
        <f>E7</f>
        <v>ZŠ ČSA - Oprava sociálního zařízení</v>
      </c>
      <c r="F124" s="274"/>
      <c r="G124" s="274"/>
      <c r="H124" s="274"/>
      <c r="I124" s="101"/>
      <c r="J124" s="32"/>
      <c r="K124" s="32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31" s="1" customFormat="1" ht="12" customHeight="1">
      <c r="B125" s="20"/>
      <c r="C125" s="27" t="s">
        <v>97</v>
      </c>
      <c r="I125" s="98"/>
      <c r="L125" s="20"/>
    </row>
    <row r="126" spans="1:31" s="2" customFormat="1" ht="16.5" customHeight="1">
      <c r="A126" s="32"/>
      <c r="B126" s="33"/>
      <c r="C126" s="32"/>
      <c r="D126" s="32"/>
      <c r="E126" s="273" t="s">
        <v>98</v>
      </c>
      <c r="F126" s="272"/>
      <c r="G126" s="272"/>
      <c r="H126" s="272"/>
      <c r="I126" s="101"/>
      <c r="J126" s="32"/>
      <c r="K126" s="32"/>
      <c r="L126" s="4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31" s="2" customFormat="1" ht="12" customHeight="1">
      <c r="A127" s="32"/>
      <c r="B127" s="33"/>
      <c r="C127" s="27" t="s">
        <v>99</v>
      </c>
      <c r="D127" s="32"/>
      <c r="E127" s="32"/>
      <c r="F127" s="32"/>
      <c r="G127" s="32"/>
      <c r="H127" s="32"/>
      <c r="I127" s="101"/>
      <c r="J127" s="32"/>
      <c r="K127" s="32"/>
      <c r="L127" s="4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2" customFormat="1" ht="16.5" customHeight="1">
      <c r="A128" s="32"/>
      <c r="B128" s="33"/>
      <c r="C128" s="32"/>
      <c r="D128" s="32"/>
      <c r="E128" s="241" t="str">
        <f>E11</f>
        <v>001 - Stavebně - konstrukční řešení</v>
      </c>
      <c r="F128" s="272"/>
      <c r="G128" s="272"/>
      <c r="H128" s="272"/>
      <c r="I128" s="101"/>
      <c r="J128" s="32"/>
      <c r="K128" s="32"/>
      <c r="L128" s="4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5" s="2" customFormat="1" ht="6.95" customHeight="1">
      <c r="A129" s="32"/>
      <c r="B129" s="33"/>
      <c r="C129" s="32"/>
      <c r="D129" s="32"/>
      <c r="E129" s="32"/>
      <c r="F129" s="32"/>
      <c r="G129" s="32"/>
      <c r="H129" s="32"/>
      <c r="I129" s="101"/>
      <c r="J129" s="32"/>
      <c r="K129" s="32"/>
      <c r="L129" s="4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pans="1:65" s="2" customFormat="1" ht="12" customHeight="1">
      <c r="A130" s="32"/>
      <c r="B130" s="33"/>
      <c r="C130" s="27" t="s">
        <v>20</v>
      </c>
      <c r="D130" s="32"/>
      <c r="E130" s="32"/>
      <c r="F130" s="25" t="str">
        <f>F14</f>
        <v xml:space="preserve"> </v>
      </c>
      <c r="G130" s="32"/>
      <c r="H130" s="32"/>
      <c r="I130" s="102" t="s">
        <v>22</v>
      </c>
      <c r="J130" s="55" t="str">
        <f>IF(J14="","",J14)</f>
        <v>2. 1. 2020</v>
      </c>
      <c r="K130" s="32"/>
      <c r="L130" s="4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  <row r="131" spans="1:65" s="2" customFormat="1" ht="6.95" customHeight="1">
      <c r="A131" s="32"/>
      <c r="B131" s="33"/>
      <c r="C131" s="32"/>
      <c r="D131" s="32"/>
      <c r="E131" s="32"/>
      <c r="F131" s="32"/>
      <c r="G131" s="32"/>
      <c r="H131" s="32"/>
      <c r="I131" s="101"/>
      <c r="J131" s="32"/>
      <c r="K131" s="32"/>
      <c r="L131" s="4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</row>
    <row r="132" spans="1:65" s="2" customFormat="1" ht="15.2" customHeight="1">
      <c r="A132" s="32"/>
      <c r="B132" s="33"/>
      <c r="C132" s="27" t="s">
        <v>24</v>
      </c>
      <c r="D132" s="32"/>
      <c r="E132" s="32"/>
      <c r="F132" s="25" t="str">
        <f>E17</f>
        <v>Město Bohumín</v>
      </c>
      <c r="G132" s="32"/>
      <c r="H132" s="32"/>
      <c r="I132" s="102" t="s">
        <v>30</v>
      </c>
      <c r="J132" s="30" t="str">
        <f>E23</f>
        <v>RP Projekt s.r.o.</v>
      </c>
      <c r="K132" s="32"/>
      <c r="L132" s="4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</row>
    <row r="133" spans="1:65" s="2" customFormat="1" ht="15.2" customHeight="1">
      <c r="A133" s="32"/>
      <c r="B133" s="33"/>
      <c r="C133" s="27" t="s">
        <v>28</v>
      </c>
      <c r="D133" s="32"/>
      <c r="E133" s="32"/>
      <c r="F133" s="25" t="str">
        <f>IF(E20="","",E20)</f>
        <v>Vyplň údaj</v>
      </c>
      <c r="G133" s="32"/>
      <c r="H133" s="32"/>
      <c r="I133" s="102" t="s">
        <v>33</v>
      </c>
      <c r="J133" s="30" t="str">
        <f>E26</f>
        <v xml:space="preserve"> </v>
      </c>
      <c r="K133" s="32"/>
      <c r="L133" s="4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</row>
    <row r="134" spans="1:65" s="2" customFormat="1" ht="10.35" customHeight="1">
      <c r="A134" s="32"/>
      <c r="B134" s="33"/>
      <c r="C134" s="32"/>
      <c r="D134" s="32"/>
      <c r="E134" s="32"/>
      <c r="F134" s="32"/>
      <c r="G134" s="32"/>
      <c r="H134" s="32"/>
      <c r="I134" s="101"/>
      <c r="J134" s="32"/>
      <c r="K134" s="32"/>
      <c r="L134" s="4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</row>
    <row r="135" spans="1:65" s="11" customFormat="1" ht="29.25" customHeight="1">
      <c r="A135" s="141"/>
      <c r="B135" s="142"/>
      <c r="C135" s="143" t="s">
        <v>123</v>
      </c>
      <c r="D135" s="144" t="s">
        <v>60</v>
      </c>
      <c r="E135" s="144" t="s">
        <v>56</v>
      </c>
      <c r="F135" s="144" t="s">
        <v>57</v>
      </c>
      <c r="G135" s="144" t="s">
        <v>124</v>
      </c>
      <c r="H135" s="144" t="s">
        <v>125</v>
      </c>
      <c r="I135" s="145" t="s">
        <v>126</v>
      </c>
      <c r="J135" s="144" t="s">
        <v>103</v>
      </c>
      <c r="K135" s="146" t="s">
        <v>127</v>
      </c>
      <c r="L135" s="147"/>
      <c r="M135" s="62" t="s">
        <v>1</v>
      </c>
      <c r="N135" s="63" t="s">
        <v>39</v>
      </c>
      <c r="O135" s="63" t="s">
        <v>128</v>
      </c>
      <c r="P135" s="63" t="s">
        <v>129</v>
      </c>
      <c r="Q135" s="63" t="s">
        <v>130</v>
      </c>
      <c r="R135" s="63" t="s">
        <v>131</v>
      </c>
      <c r="S135" s="63" t="s">
        <v>132</v>
      </c>
      <c r="T135" s="64" t="s">
        <v>133</v>
      </c>
      <c r="U135" s="141"/>
      <c r="V135" s="141"/>
      <c r="W135" s="141"/>
      <c r="X135" s="141"/>
      <c r="Y135" s="141"/>
      <c r="Z135" s="141"/>
      <c r="AA135" s="141"/>
      <c r="AB135" s="141"/>
      <c r="AC135" s="141"/>
      <c r="AD135" s="141"/>
      <c r="AE135" s="141"/>
    </row>
    <row r="136" spans="1:65" s="2" customFormat="1" ht="22.9" customHeight="1">
      <c r="A136" s="32"/>
      <c r="B136" s="33"/>
      <c r="C136" s="69" t="s">
        <v>134</v>
      </c>
      <c r="D136" s="32"/>
      <c r="E136" s="32"/>
      <c r="F136" s="32"/>
      <c r="G136" s="32"/>
      <c r="H136" s="32"/>
      <c r="I136" s="101"/>
      <c r="J136" s="148">
        <f>BK136</f>
        <v>182241.3</v>
      </c>
      <c r="K136" s="32"/>
      <c r="L136" s="33"/>
      <c r="M136" s="65"/>
      <c r="N136" s="56"/>
      <c r="O136" s="66"/>
      <c r="P136" s="149">
        <f>P137+P241+P409+P414</f>
        <v>0</v>
      </c>
      <c r="Q136" s="66"/>
      <c r="R136" s="149">
        <f>R137+R241+R409+R414</f>
        <v>20.3735976</v>
      </c>
      <c r="S136" s="66"/>
      <c r="T136" s="150">
        <f>T137+T241+T409+T414</f>
        <v>19.890703999999999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T136" s="17" t="s">
        <v>74</v>
      </c>
      <c r="AU136" s="17" t="s">
        <v>105</v>
      </c>
      <c r="BK136" s="151">
        <f>BK137+BK241+BK409+BK414</f>
        <v>182241.3</v>
      </c>
    </row>
    <row r="137" spans="1:65" s="12" customFormat="1" ht="25.9" customHeight="1">
      <c r="B137" s="152"/>
      <c r="D137" s="153" t="s">
        <v>74</v>
      </c>
      <c r="E137" s="154" t="s">
        <v>135</v>
      </c>
      <c r="F137" s="154" t="s">
        <v>136</v>
      </c>
      <c r="I137" s="155"/>
      <c r="J137" s="156">
        <f>BK137</f>
        <v>0</v>
      </c>
      <c r="L137" s="152"/>
      <c r="M137" s="157"/>
      <c r="N137" s="158"/>
      <c r="O137" s="158"/>
      <c r="P137" s="159">
        <f>P138+P186+P228+P238</f>
        <v>0</v>
      </c>
      <c r="Q137" s="158"/>
      <c r="R137" s="159">
        <f>R138+R186+R228+R238</f>
        <v>14.15627471</v>
      </c>
      <c r="S137" s="158"/>
      <c r="T137" s="160">
        <f>T138+T186+T228+T238</f>
        <v>14.059531999999999</v>
      </c>
      <c r="AR137" s="153" t="s">
        <v>82</v>
      </c>
      <c r="AT137" s="161" t="s">
        <v>74</v>
      </c>
      <c r="AU137" s="161" t="s">
        <v>75</v>
      </c>
      <c r="AY137" s="153" t="s">
        <v>137</v>
      </c>
      <c r="BK137" s="162">
        <f>BK138+BK186+BK228+BK238</f>
        <v>0</v>
      </c>
    </row>
    <row r="138" spans="1:65" s="12" customFormat="1" ht="22.9" customHeight="1">
      <c r="B138" s="152"/>
      <c r="D138" s="153" t="s">
        <v>74</v>
      </c>
      <c r="E138" s="163" t="s">
        <v>138</v>
      </c>
      <c r="F138" s="163" t="s">
        <v>139</v>
      </c>
      <c r="I138" s="155"/>
      <c r="J138" s="164">
        <f>BK138</f>
        <v>0</v>
      </c>
      <c r="L138" s="152"/>
      <c r="M138" s="157"/>
      <c r="N138" s="158"/>
      <c r="O138" s="158"/>
      <c r="P138" s="159">
        <f>SUM(P139:P185)</f>
        <v>0</v>
      </c>
      <c r="Q138" s="158"/>
      <c r="R138" s="159">
        <f>SUM(R139:R185)</f>
        <v>14.14952231</v>
      </c>
      <c r="S138" s="158"/>
      <c r="T138" s="160">
        <f>SUM(T139:T185)</f>
        <v>0</v>
      </c>
      <c r="AR138" s="153" t="s">
        <v>82</v>
      </c>
      <c r="AT138" s="161" t="s">
        <v>74</v>
      </c>
      <c r="AU138" s="161" t="s">
        <v>82</v>
      </c>
      <c r="AY138" s="153" t="s">
        <v>137</v>
      </c>
      <c r="BK138" s="162">
        <f>SUM(BK139:BK185)</f>
        <v>0</v>
      </c>
    </row>
    <row r="139" spans="1:65" s="2" customFormat="1" ht="24" customHeight="1">
      <c r="A139" s="32"/>
      <c r="B139" s="165"/>
      <c r="C139" s="166" t="s">
        <v>82</v>
      </c>
      <c r="D139" s="166" t="s">
        <v>140</v>
      </c>
      <c r="E139" s="167" t="s">
        <v>141</v>
      </c>
      <c r="F139" s="168" t="s">
        <v>142</v>
      </c>
      <c r="G139" s="169" t="s">
        <v>143</v>
      </c>
      <c r="H139" s="170">
        <v>233.82599999999999</v>
      </c>
      <c r="I139" s="171"/>
      <c r="J139" s="172">
        <f>ROUND(I139*H139,2)</f>
        <v>0</v>
      </c>
      <c r="K139" s="168" t="s">
        <v>144</v>
      </c>
      <c r="L139" s="33"/>
      <c r="M139" s="173" t="s">
        <v>1</v>
      </c>
      <c r="N139" s="174" t="s">
        <v>40</v>
      </c>
      <c r="O139" s="58"/>
      <c r="P139" s="175">
        <f>O139*H139</f>
        <v>0</v>
      </c>
      <c r="Q139" s="175">
        <v>7.3499999999999998E-3</v>
      </c>
      <c r="R139" s="175">
        <f>Q139*H139</f>
        <v>1.7186210999999998</v>
      </c>
      <c r="S139" s="175">
        <v>0</v>
      </c>
      <c r="T139" s="176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77" t="s">
        <v>145</v>
      </c>
      <c r="AT139" s="177" t="s">
        <v>140</v>
      </c>
      <c r="AU139" s="177" t="s">
        <v>84</v>
      </c>
      <c r="AY139" s="17" t="s">
        <v>137</v>
      </c>
      <c r="BE139" s="178">
        <f>IF(N139="základní",J139,0)</f>
        <v>0</v>
      </c>
      <c r="BF139" s="178">
        <f>IF(N139="snížená",J139,0)</f>
        <v>0</v>
      </c>
      <c r="BG139" s="178">
        <f>IF(N139="zákl. přenesená",J139,0)</f>
        <v>0</v>
      </c>
      <c r="BH139" s="178">
        <f>IF(N139="sníž. přenesená",J139,0)</f>
        <v>0</v>
      </c>
      <c r="BI139" s="178">
        <f>IF(N139="nulová",J139,0)</f>
        <v>0</v>
      </c>
      <c r="BJ139" s="17" t="s">
        <v>82</v>
      </c>
      <c r="BK139" s="178">
        <f>ROUND(I139*H139,2)</f>
        <v>0</v>
      </c>
      <c r="BL139" s="17" t="s">
        <v>145</v>
      </c>
      <c r="BM139" s="177" t="s">
        <v>146</v>
      </c>
    </row>
    <row r="140" spans="1:65" s="2" customFormat="1" ht="19.5">
      <c r="A140" s="32"/>
      <c r="B140" s="33"/>
      <c r="C140" s="32"/>
      <c r="D140" s="179" t="s">
        <v>147</v>
      </c>
      <c r="E140" s="32"/>
      <c r="F140" s="180" t="s">
        <v>148</v>
      </c>
      <c r="G140" s="32"/>
      <c r="H140" s="32"/>
      <c r="I140" s="101"/>
      <c r="J140" s="32"/>
      <c r="K140" s="32"/>
      <c r="L140" s="33"/>
      <c r="M140" s="181"/>
      <c r="N140" s="182"/>
      <c r="O140" s="58"/>
      <c r="P140" s="58"/>
      <c r="Q140" s="58"/>
      <c r="R140" s="58"/>
      <c r="S140" s="58"/>
      <c r="T140" s="59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7" t="s">
        <v>147</v>
      </c>
      <c r="AU140" s="17" t="s">
        <v>84</v>
      </c>
    </row>
    <row r="141" spans="1:65" s="13" customFormat="1">
      <c r="B141" s="183"/>
      <c r="D141" s="179" t="s">
        <v>149</v>
      </c>
      <c r="E141" s="184" t="s">
        <v>1</v>
      </c>
      <c r="F141" s="185" t="s">
        <v>150</v>
      </c>
      <c r="H141" s="184" t="s">
        <v>1</v>
      </c>
      <c r="I141" s="186"/>
      <c r="L141" s="183"/>
      <c r="M141" s="187"/>
      <c r="N141" s="188"/>
      <c r="O141" s="188"/>
      <c r="P141" s="188"/>
      <c r="Q141" s="188"/>
      <c r="R141" s="188"/>
      <c r="S141" s="188"/>
      <c r="T141" s="189"/>
      <c r="AT141" s="184" t="s">
        <v>149</v>
      </c>
      <c r="AU141" s="184" t="s">
        <v>84</v>
      </c>
      <c r="AV141" s="13" t="s">
        <v>82</v>
      </c>
      <c r="AW141" s="13" t="s">
        <v>32</v>
      </c>
      <c r="AX141" s="13" t="s">
        <v>75</v>
      </c>
      <c r="AY141" s="184" t="s">
        <v>137</v>
      </c>
    </row>
    <row r="142" spans="1:65" s="13" customFormat="1">
      <c r="B142" s="183"/>
      <c r="D142" s="179" t="s">
        <v>149</v>
      </c>
      <c r="E142" s="184" t="s">
        <v>1</v>
      </c>
      <c r="F142" s="185" t="s">
        <v>151</v>
      </c>
      <c r="H142" s="184" t="s">
        <v>1</v>
      </c>
      <c r="I142" s="186"/>
      <c r="L142" s="183"/>
      <c r="M142" s="187"/>
      <c r="N142" s="188"/>
      <c r="O142" s="188"/>
      <c r="P142" s="188"/>
      <c r="Q142" s="188"/>
      <c r="R142" s="188"/>
      <c r="S142" s="188"/>
      <c r="T142" s="189"/>
      <c r="AT142" s="184" t="s">
        <v>149</v>
      </c>
      <c r="AU142" s="184" t="s">
        <v>84</v>
      </c>
      <c r="AV142" s="13" t="s">
        <v>82</v>
      </c>
      <c r="AW142" s="13" t="s">
        <v>32</v>
      </c>
      <c r="AX142" s="13" t="s">
        <v>75</v>
      </c>
      <c r="AY142" s="184" t="s">
        <v>137</v>
      </c>
    </row>
    <row r="143" spans="1:65" s="14" customFormat="1">
      <c r="B143" s="190"/>
      <c r="D143" s="179" t="s">
        <v>149</v>
      </c>
      <c r="E143" s="191" t="s">
        <v>1</v>
      </c>
      <c r="F143" s="192" t="s">
        <v>152</v>
      </c>
      <c r="H143" s="193">
        <v>49.137999999999998</v>
      </c>
      <c r="I143" s="194"/>
      <c r="L143" s="190"/>
      <c r="M143" s="195"/>
      <c r="N143" s="196"/>
      <c r="O143" s="196"/>
      <c r="P143" s="196"/>
      <c r="Q143" s="196"/>
      <c r="R143" s="196"/>
      <c r="S143" s="196"/>
      <c r="T143" s="197"/>
      <c r="AT143" s="191" t="s">
        <v>149</v>
      </c>
      <c r="AU143" s="191" t="s">
        <v>84</v>
      </c>
      <c r="AV143" s="14" t="s">
        <v>84</v>
      </c>
      <c r="AW143" s="14" t="s">
        <v>32</v>
      </c>
      <c r="AX143" s="14" t="s">
        <v>75</v>
      </c>
      <c r="AY143" s="191" t="s">
        <v>137</v>
      </c>
    </row>
    <row r="144" spans="1:65" s="14" customFormat="1">
      <c r="B144" s="190"/>
      <c r="D144" s="179" t="s">
        <v>149</v>
      </c>
      <c r="E144" s="191" t="s">
        <v>1</v>
      </c>
      <c r="F144" s="192" t="s">
        <v>153</v>
      </c>
      <c r="H144" s="193">
        <v>5.1619999999999999</v>
      </c>
      <c r="I144" s="194"/>
      <c r="L144" s="190"/>
      <c r="M144" s="195"/>
      <c r="N144" s="196"/>
      <c r="O144" s="196"/>
      <c r="P144" s="196"/>
      <c r="Q144" s="196"/>
      <c r="R144" s="196"/>
      <c r="S144" s="196"/>
      <c r="T144" s="197"/>
      <c r="AT144" s="191" t="s">
        <v>149</v>
      </c>
      <c r="AU144" s="191" t="s">
        <v>84</v>
      </c>
      <c r="AV144" s="14" t="s">
        <v>84</v>
      </c>
      <c r="AW144" s="14" t="s">
        <v>32</v>
      </c>
      <c r="AX144" s="14" t="s">
        <v>75</v>
      </c>
      <c r="AY144" s="191" t="s">
        <v>137</v>
      </c>
    </row>
    <row r="145" spans="1:65" s="14" customFormat="1">
      <c r="B145" s="190"/>
      <c r="D145" s="179" t="s">
        <v>149</v>
      </c>
      <c r="E145" s="191" t="s">
        <v>1</v>
      </c>
      <c r="F145" s="192" t="s">
        <v>154</v>
      </c>
      <c r="H145" s="193">
        <v>11.826000000000001</v>
      </c>
      <c r="I145" s="194"/>
      <c r="L145" s="190"/>
      <c r="M145" s="195"/>
      <c r="N145" s="196"/>
      <c r="O145" s="196"/>
      <c r="P145" s="196"/>
      <c r="Q145" s="196"/>
      <c r="R145" s="196"/>
      <c r="S145" s="196"/>
      <c r="T145" s="197"/>
      <c r="AT145" s="191" t="s">
        <v>149</v>
      </c>
      <c r="AU145" s="191" t="s">
        <v>84</v>
      </c>
      <c r="AV145" s="14" t="s">
        <v>84</v>
      </c>
      <c r="AW145" s="14" t="s">
        <v>32</v>
      </c>
      <c r="AX145" s="14" t="s">
        <v>75</v>
      </c>
      <c r="AY145" s="191" t="s">
        <v>137</v>
      </c>
    </row>
    <row r="146" spans="1:65" s="14" customFormat="1">
      <c r="B146" s="190"/>
      <c r="D146" s="179" t="s">
        <v>149</v>
      </c>
      <c r="E146" s="191" t="s">
        <v>1</v>
      </c>
      <c r="F146" s="192" t="s">
        <v>155</v>
      </c>
      <c r="H146" s="193">
        <v>3.226</v>
      </c>
      <c r="I146" s="194"/>
      <c r="L146" s="190"/>
      <c r="M146" s="195"/>
      <c r="N146" s="196"/>
      <c r="O146" s="196"/>
      <c r="P146" s="196"/>
      <c r="Q146" s="196"/>
      <c r="R146" s="196"/>
      <c r="S146" s="196"/>
      <c r="T146" s="197"/>
      <c r="AT146" s="191" t="s">
        <v>149</v>
      </c>
      <c r="AU146" s="191" t="s">
        <v>84</v>
      </c>
      <c r="AV146" s="14" t="s">
        <v>84</v>
      </c>
      <c r="AW146" s="14" t="s">
        <v>32</v>
      </c>
      <c r="AX146" s="14" t="s">
        <v>75</v>
      </c>
      <c r="AY146" s="191" t="s">
        <v>137</v>
      </c>
    </row>
    <row r="147" spans="1:65" s="14" customFormat="1">
      <c r="B147" s="190"/>
      <c r="D147" s="179" t="s">
        <v>149</v>
      </c>
      <c r="E147" s="191" t="s">
        <v>1</v>
      </c>
      <c r="F147" s="192" t="s">
        <v>156</v>
      </c>
      <c r="H147" s="193">
        <v>25.802</v>
      </c>
      <c r="I147" s="194"/>
      <c r="L147" s="190"/>
      <c r="M147" s="195"/>
      <c r="N147" s="196"/>
      <c r="O147" s="196"/>
      <c r="P147" s="196"/>
      <c r="Q147" s="196"/>
      <c r="R147" s="196"/>
      <c r="S147" s="196"/>
      <c r="T147" s="197"/>
      <c r="AT147" s="191" t="s">
        <v>149</v>
      </c>
      <c r="AU147" s="191" t="s">
        <v>84</v>
      </c>
      <c r="AV147" s="14" t="s">
        <v>84</v>
      </c>
      <c r="AW147" s="14" t="s">
        <v>32</v>
      </c>
      <c r="AX147" s="14" t="s">
        <v>75</v>
      </c>
      <c r="AY147" s="191" t="s">
        <v>137</v>
      </c>
    </row>
    <row r="148" spans="1:65" s="13" customFormat="1">
      <c r="B148" s="183"/>
      <c r="D148" s="179" t="s">
        <v>149</v>
      </c>
      <c r="E148" s="184" t="s">
        <v>1</v>
      </c>
      <c r="F148" s="185" t="s">
        <v>157</v>
      </c>
      <c r="H148" s="184" t="s">
        <v>1</v>
      </c>
      <c r="I148" s="186"/>
      <c r="L148" s="183"/>
      <c r="M148" s="187"/>
      <c r="N148" s="188"/>
      <c r="O148" s="188"/>
      <c r="P148" s="188"/>
      <c r="Q148" s="188"/>
      <c r="R148" s="188"/>
      <c r="S148" s="188"/>
      <c r="T148" s="189"/>
      <c r="AT148" s="184" t="s">
        <v>149</v>
      </c>
      <c r="AU148" s="184" t="s">
        <v>84</v>
      </c>
      <c r="AV148" s="13" t="s">
        <v>82</v>
      </c>
      <c r="AW148" s="13" t="s">
        <v>32</v>
      </c>
      <c r="AX148" s="13" t="s">
        <v>75</v>
      </c>
      <c r="AY148" s="184" t="s">
        <v>137</v>
      </c>
    </row>
    <row r="149" spans="1:65" s="14" customFormat="1">
      <c r="B149" s="190"/>
      <c r="D149" s="179" t="s">
        <v>149</v>
      </c>
      <c r="E149" s="191" t="s">
        <v>1</v>
      </c>
      <c r="F149" s="192" t="s">
        <v>158</v>
      </c>
      <c r="H149" s="193">
        <v>64.097999999999999</v>
      </c>
      <c r="I149" s="194"/>
      <c r="L149" s="190"/>
      <c r="M149" s="195"/>
      <c r="N149" s="196"/>
      <c r="O149" s="196"/>
      <c r="P149" s="196"/>
      <c r="Q149" s="196"/>
      <c r="R149" s="196"/>
      <c r="S149" s="196"/>
      <c r="T149" s="197"/>
      <c r="AT149" s="191" t="s">
        <v>149</v>
      </c>
      <c r="AU149" s="191" t="s">
        <v>84</v>
      </c>
      <c r="AV149" s="14" t="s">
        <v>84</v>
      </c>
      <c r="AW149" s="14" t="s">
        <v>32</v>
      </c>
      <c r="AX149" s="14" t="s">
        <v>75</v>
      </c>
      <c r="AY149" s="191" t="s">
        <v>137</v>
      </c>
    </row>
    <row r="150" spans="1:65" s="14" customFormat="1">
      <c r="B150" s="190"/>
      <c r="D150" s="179" t="s">
        <v>149</v>
      </c>
      <c r="E150" s="191" t="s">
        <v>1</v>
      </c>
      <c r="F150" s="192" t="s">
        <v>159</v>
      </c>
      <c r="H150" s="193">
        <v>7.8259999999999996</v>
      </c>
      <c r="I150" s="194"/>
      <c r="L150" s="190"/>
      <c r="M150" s="195"/>
      <c r="N150" s="196"/>
      <c r="O150" s="196"/>
      <c r="P150" s="196"/>
      <c r="Q150" s="196"/>
      <c r="R150" s="196"/>
      <c r="S150" s="196"/>
      <c r="T150" s="197"/>
      <c r="AT150" s="191" t="s">
        <v>149</v>
      </c>
      <c r="AU150" s="191" t="s">
        <v>84</v>
      </c>
      <c r="AV150" s="14" t="s">
        <v>84</v>
      </c>
      <c r="AW150" s="14" t="s">
        <v>32</v>
      </c>
      <c r="AX150" s="14" t="s">
        <v>75</v>
      </c>
      <c r="AY150" s="191" t="s">
        <v>137</v>
      </c>
    </row>
    <row r="151" spans="1:65" s="14" customFormat="1">
      <c r="B151" s="190"/>
      <c r="D151" s="179" t="s">
        <v>149</v>
      </c>
      <c r="E151" s="191" t="s">
        <v>1</v>
      </c>
      <c r="F151" s="192" t="s">
        <v>160</v>
      </c>
      <c r="H151" s="193">
        <v>32.04</v>
      </c>
      <c r="I151" s="194"/>
      <c r="L151" s="190"/>
      <c r="M151" s="195"/>
      <c r="N151" s="196"/>
      <c r="O151" s="196"/>
      <c r="P151" s="196"/>
      <c r="Q151" s="196"/>
      <c r="R151" s="196"/>
      <c r="S151" s="196"/>
      <c r="T151" s="197"/>
      <c r="AT151" s="191" t="s">
        <v>149</v>
      </c>
      <c r="AU151" s="191" t="s">
        <v>84</v>
      </c>
      <c r="AV151" s="14" t="s">
        <v>84</v>
      </c>
      <c r="AW151" s="14" t="s">
        <v>32</v>
      </c>
      <c r="AX151" s="14" t="s">
        <v>75</v>
      </c>
      <c r="AY151" s="191" t="s">
        <v>137</v>
      </c>
    </row>
    <row r="152" spans="1:65" s="14" customFormat="1">
      <c r="B152" s="190"/>
      <c r="D152" s="179" t="s">
        <v>149</v>
      </c>
      <c r="E152" s="191" t="s">
        <v>1</v>
      </c>
      <c r="F152" s="192" t="s">
        <v>161</v>
      </c>
      <c r="H152" s="193">
        <v>3.5329999999999999</v>
      </c>
      <c r="I152" s="194"/>
      <c r="L152" s="190"/>
      <c r="M152" s="195"/>
      <c r="N152" s="196"/>
      <c r="O152" s="196"/>
      <c r="P152" s="196"/>
      <c r="Q152" s="196"/>
      <c r="R152" s="196"/>
      <c r="S152" s="196"/>
      <c r="T152" s="197"/>
      <c r="AT152" s="191" t="s">
        <v>149</v>
      </c>
      <c r="AU152" s="191" t="s">
        <v>84</v>
      </c>
      <c r="AV152" s="14" t="s">
        <v>84</v>
      </c>
      <c r="AW152" s="14" t="s">
        <v>32</v>
      </c>
      <c r="AX152" s="14" t="s">
        <v>75</v>
      </c>
      <c r="AY152" s="191" t="s">
        <v>137</v>
      </c>
    </row>
    <row r="153" spans="1:65" s="14" customFormat="1">
      <c r="B153" s="190"/>
      <c r="D153" s="179" t="s">
        <v>149</v>
      </c>
      <c r="E153" s="191" t="s">
        <v>1</v>
      </c>
      <c r="F153" s="192" t="s">
        <v>162</v>
      </c>
      <c r="H153" s="193">
        <v>5.3730000000000002</v>
      </c>
      <c r="I153" s="194"/>
      <c r="L153" s="190"/>
      <c r="M153" s="195"/>
      <c r="N153" s="196"/>
      <c r="O153" s="196"/>
      <c r="P153" s="196"/>
      <c r="Q153" s="196"/>
      <c r="R153" s="196"/>
      <c r="S153" s="196"/>
      <c r="T153" s="197"/>
      <c r="AT153" s="191" t="s">
        <v>149</v>
      </c>
      <c r="AU153" s="191" t="s">
        <v>84</v>
      </c>
      <c r="AV153" s="14" t="s">
        <v>84</v>
      </c>
      <c r="AW153" s="14" t="s">
        <v>32</v>
      </c>
      <c r="AX153" s="14" t="s">
        <v>75</v>
      </c>
      <c r="AY153" s="191" t="s">
        <v>137</v>
      </c>
    </row>
    <row r="154" spans="1:65" s="14" customFormat="1">
      <c r="B154" s="190"/>
      <c r="D154" s="179" t="s">
        <v>149</v>
      </c>
      <c r="E154" s="191" t="s">
        <v>1</v>
      </c>
      <c r="F154" s="192" t="s">
        <v>163</v>
      </c>
      <c r="H154" s="193">
        <v>25.802</v>
      </c>
      <c r="I154" s="194"/>
      <c r="L154" s="190"/>
      <c r="M154" s="195"/>
      <c r="N154" s="196"/>
      <c r="O154" s="196"/>
      <c r="P154" s="196"/>
      <c r="Q154" s="196"/>
      <c r="R154" s="196"/>
      <c r="S154" s="196"/>
      <c r="T154" s="197"/>
      <c r="AT154" s="191" t="s">
        <v>149</v>
      </c>
      <c r="AU154" s="191" t="s">
        <v>84</v>
      </c>
      <c r="AV154" s="14" t="s">
        <v>84</v>
      </c>
      <c r="AW154" s="14" t="s">
        <v>32</v>
      </c>
      <c r="AX154" s="14" t="s">
        <v>75</v>
      </c>
      <c r="AY154" s="191" t="s">
        <v>137</v>
      </c>
    </row>
    <row r="155" spans="1:65" s="15" customFormat="1">
      <c r="B155" s="198"/>
      <c r="D155" s="179" t="s">
        <v>149</v>
      </c>
      <c r="E155" s="199" t="s">
        <v>1</v>
      </c>
      <c r="F155" s="200" t="s">
        <v>164</v>
      </c>
      <c r="H155" s="201">
        <v>233.82599999999996</v>
      </c>
      <c r="I155" s="202"/>
      <c r="L155" s="198"/>
      <c r="M155" s="203"/>
      <c r="N155" s="204"/>
      <c r="O155" s="204"/>
      <c r="P155" s="204"/>
      <c r="Q155" s="204"/>
      <c r="R155" s="204"/>
      <c r="S155" s="204"/>
      <c r="T155" s="205"/>
      <c r="AT155" s="199" t="s">
        <v>149</v>
      </c>
      <c r="AU155" s="199" t="s">
        <v>84</v>
      </c>
      <c r="AV155" s="15" t="s">
        <v>145</v>
      </c>
      <c r="AW155" s="15" t="s">
        <v>32</v>
      </c>
      <c r="AX155" s="15" t="s">
        <v>82</v>
      </c>
      <c r="AY155" s="199" t="s">
        <v>137</v>
      </c>
    </row>
    <row r="156" spans="1:65" s="2" customFormat="1" ht="24" customHeight="1">
      <c r="A156" s="32"/>
      <c r="B156" s="165"/>
      <c r="C156" s="166" t="s">
        <v>84</v>
      </c>
      <c r="D156" s="166" t="s">
        <v>140</v>
      </c>
      <c r="E156" s="167" t="s">
        <v>165</v>
      </c>
      <c r="F156" s="168" t="s">
        <v>166</v>
      </c>
      <c r="G156" s="169" t="s">
        <v>143</v>
      </c>
      <c r="H156" s="170">
        <v>233.82599999999999</v>
      </c>
      <c r="I156" s="171"/>
      <c r="J156" s="172">
        <f>ROUND(I156*H156,2)</f>
        <v>0</v>
      </c>
      <c r="K156" s="168" t="s">
        <v>144</v>
      </c>
      <c r="L156" s="33"/>
      <c r="M156" s="173" t="s">
        <v>1</v>
      </c>
      <c r="N156" s="174" t="s">
        <v>40</v>
      </c>
      <c r="O156" s="58"/>
      <c r="P156" s="175">
        <f>O156*H156</f>
        <v>0</v>
      </c>
      <c r="Q156" s="175">
        <v>4.3800000000000002E-3</v>
      </c>
      <c r="R156" s="175">
        <f>Q156*H156</f>
        <v>1.02415788</v>
      </c>
      <c r="S156" s="175">
        <v>0</v>
      </c>
      <c r="T156" s="176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77" t="s">
        <v>145</v>
      </c>
      <c r="AT156" s="177" t="s">
        <v>140</v>
      </c>
      <c r="AU156" s="177" t="s">
        <v>84</v>
      </c>
      <c r="AY156" s="17" t="s">
        <v>137</v>
      </c>
      <c r="BE156" s="178">
        <f>IF(N156="základní",J156,0)</f>
        <v>0</v>
      </c>
      <c r="BF156" s="178">
        <f>IF(N156="snížená",J156,0)</f>
        <v>0</v>
      </c>
      <c r="BG156" s="178">
        <f>IF(N156="zákl. přenesená",J156,0)</f>
        <v>0</v>
      </c>
      <c r="BH156" s="178">
        <f>IF(N156="sníž. přenesená",J156,0)</f>
        <v>0</v>
      </c>
      <c r="BI156" s="178">
        <f>IF(N156="nulová",J156,0)</f>
        <v>0</v>
      </c>
      <c r="BJ156" s="17" t="s">
        <v>82</v>
      </c>
      <c r="BK156" s="178">
        <f>ROUND(I156*H156,2)</f>
        <v>0</v>
      </c>
      <c r="BL156" s="17" t="s">
        <v>145</v>
      </c>
      <c r="BM156" s="177" t="s">
        <v>167</v>
      </c>
    </row>
    <row r="157" spans="1:65" s="2" customFormat="1" ht="19.5">
      <c r="A157" s="32"/>
      <c r="B157" s="33"/>
      <c r="C157" s="32"/>
      <c r="D157" s="179" t="s">
        <v>147</v>
      </c>
      <c r="E157" s="32"/>
      <c r="F157" s="180" t="s">
        <v>168</v>
      </c>
      <c r="G157" s="32"/>
      <c r="H157" s="32"/>
      <c r="I157" s="101"/>
      <c r="J157" s="32"/>
      <c r="K157" s="32"/>
      <c r="L157" s="33"/>
      <c r="M157" s="181"/>
      <c r="N157" s="182"/>
      <c r="O157" s="58"/>
      <c r="P157" s="58"/>
      <c r="Q157" s="58"/>
      <c r="R157" s="58"/>
      <c r="S157" s="58"/>
      <c r="T157" s="59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T157" s="17" t="s">
        <v>147</v>
      </c>
      <c r="AU157" s="17" t="s">
        <v>84</v>
      </c>
    </row>
    <row r="158" spans="1:65" s="2" customFormat="1" ht="24" customHeight="1">
      <c r="A158" s="32"/>
      <c r="B158" s="165"/>
      <c r="C158" s="166" t="s">
        <v>169</v>
      </c>
      <c r="D158" s="166" t="s">
        <v>140</v>
      </c>
      <c r="E158" s="167" t="s">
        <v>170</v>
      </c>
      <c r="F158" s="168" t="s">
        <v>171</v>
      </c>
      <c r="G158" s="169" t="s">
        <v>143</v>
      </c>
      <c r="H158" s="170">
        <v>233.82599999999999</v>
      </c>
      <c r="I158" s="171"/>
      <c r="J158" s="172">
        <f>ROUND(I158*H158,2)</f>
        <v>0</v>
      </c>
      <c r="K158" s="168" t="s">
        <v>144</v>
      </c>
      <c r="L158" s="33"/>
      <c r="M158" s="173" t="s">
        <v>1</v>
      </c>
      <c r="N158" s="174" t="s">
        <v>40</v>
      </c>
      <c r="O158" s="58"/>
      <c r="P158" s="175">
        <f>O158*H158</f>
        <v>0</v>
      </c>
      <c r="Q158" s="175">
        <v>2.1000000000000001E-2</v>
      </c>
      <c r="R158" s="175">
        <f>Q158*H158</f>
        <v>4.9103460000000005</v>
      </c>
      <c r="S158" s="175">
        <v>0</v>
      </c>
      <c r="T158" s="176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77" t="s">
        <v>145</v>
      </c>
      <c r="AT158" s="177" t="s">
        <v>140</v>
      </c>
      <c r="AU158" s="177" t="s">
        <v>84</v>
      </c>
      <c r="AY158" s="17" t="s">
        <v>137</v>
      </c>
      <c r="BE158" s="178">
        <f>IF(N158="základní",J158,0)</f>
        <v>0</v>
      </c>
      <c r="BF158" s="178">
        <f>IF(N158="snížená",J158,0)</f>
        <v>0</v>
      </c>
      <c r="BG158" s="178">
        <f>IF(N158="zákl. přenesená",J158,0)</f>
        <v>0</v>
      </c>
      <c r="BH158" s="178">
        <f>IF(N158="sníž. přenesená",J158,0)</f>
        <v>0</v>
      </c>
      <c r="BI158" s="178">
        <f>IF(N158="nulová",J158,0)</f>
        <v>0</v>
      </c>
      <c r="BJ158" s="17" t="s">
        <v>82</v>
      </c>
      <c r="BK158" s="178">
        <f>ROUND(I158*H158,2)</f>
        <v>0</v>
      </c>
      <c r="BL158" s="17" t="s">
        <v>145</v>
      </c>
      <c r="BM158" s="177" t="s">
        <v>172</v>
      </c>
    </row>
    <row r="159" spans="1:65" s="2" customFormat="1" ht="19.5">
      <c r="A159" s="32"/>
      <c r="B159" s="33"/>
      <c r="C159" s="32"/>
      <c r="D159" s="179" t="s">
        <v>147</v>
      </c>
      <c r="E159" s="32"/>
      <c r="F159" s="180" t="s">
        <v>173</v>
      </c>
      <c r="G159" s="32"/>
      <c r="H159" s="32"/>
      <c r="I159" s="101"/>
      <c r="J159" s="32"/>
      <c r="K159" s="32"/>
      <c r="L159" s="33"/>
      <c r="M159" s="181"/>
      <c r="N159" s="182"/>
      <c r="O159" s="58"/>
      <c r="P159" s="58"/>
      <c r="Q159" s="58"/>
      <c r="R159" s="58"/>
      <c r="S159" s="58"/>
      <c r="T159" s="59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T159" s="17" t="s">
        <v>147</v>
      </c>
      <c r="AU159" s="17" t="s">
        <v>84</v>
      </c>
    </row>
    <row r="160" spans="1:65" s="2" customFormat="1" ht="24" customHeight="1">
      <c r="A160" s="32"/>
      <c r="B160" s="165"/>
      <c r="C160" s="166" t="s">
        <v>145</v>
      </c>
      <c r="D160" s="166" t="s">
        <v>140</v>
      </c>
      <c r="E160" s="167" t="s">
        <v>174</v>
      </c>
      <c r="F160" s="168" t="s">
        <v>175</v>
      </c>
      <c r="G160" s="169" t="s">
        <v>143</v>
      </c>
      <c r="H160" s="170">
        <v>467.65199999999999</v>
      </c>
      <c r="I160" s="171"/>
      <c r="J160" s="172">
        <f>ROUND(I160*H160,2)</f>
        <v>0</v>
      </c>
      <c r="K160" s="168" t="s">
        <v>144</v>
      </c>
      <c r="L160" s="33"/>
      <c r="M160" s="173" t="s">
        <v>1</v>
      </c>
      <c r="N160" s="174" t="s">
        <v>40</v>
      </c>
      <c r="O160" s="58"/>
      <c r="P160" s="175">
        <f>O160*H160</f>
        <v>0</v>
      </c>
      <c r="Q160" s="175">
        <v>1.0500000000000001E-2</v>
      </c>
      <c r="R160" s="175">
        <f>Q160*H160</f>
        <v>4.9103460000000005</v>
      </c>
      <c r="S160" s="175">
        <v>0</v>
      </c>
      <c r="T160" s="176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77" t="s">
        <v>145</v>
      </c>
      <c r="AT160" s="177" t="s">
        <v>140</v>
      </c>
      <c r="AU160" s="177" t="s">
        <v>84</v>
      </c>
      <c r="AY160" s="17" t="s">
        <v>137</v>
      </c>
      <c r="BE160" s="178">
        <f>IF(N160="základní",J160,0)</f>
        <v>0</v>
      </c>
      <c r="BF160" s="178">
        <f>IF(N160="snížená",J160,0)</f>
        <v>0</v>
      </c>
      <c r="BG160" s="178">
        <f>IF(N160="zákl. přenesená",J160,0)</f>
        <v>0</v>
      </c>
      <c r="BH160" s="178">
        <f>IF(N160="sníž. přenesená",J160,0)</f>
        <v>0</v>
      </c>
      <c r="BI160" s="178">
        <f>IF(N160="nulová",J160,0)</f>
        <v>0</v>
      </c>
      <c r="BJ160" s="17" t="s">
        <v>82</v>
      </c>
      <c r="BK160" s="178">
        <f>ROUND(I160*H160,2)</f>
        <v>0</v>
      </c>
      <c r="BL160" s="17" t="s">
        <v>145</v>
      </c>
      <c r="BM160" s="177" t="s">
        <v>176</v>
      </c>
    </row>
    <row r="161" spans="1:65" s="2" customFormat="1" ht="29.25">
      <c r="A161" s="32"/>
      <c r="B161" s="33"/>
      <c r="C161" s="32"/>
      <c r="D161" s="179" t="s">
        <v>147</v>
      </c>
      <c r="E161" s="32"/>
      <c r="F161" s="180" t="s">
        <v>177</v>
      </c>
      <c r="G161" s="32"/>
      <c r="H161" s="32"/>
      <c r="I161" s="101"/>
      <c r="J161" s="32"/>
      <c r="K161" s="32"/>
      <c r="L161" s="33"/>
      <c r="M161" s="181"/>
      <c r="N161" s="182"/>
      <c r="O161" s="58"/>
      <c r="P161" s="58"/>
      <c r="Q161" s="58"/>
      <c r="R161" s="58"/>
      <c r="S161" s="58"/>
      <c r="T161" s="59"/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T161" s="17" t="s">
        <v>147</v>
      </c>
      <c r="AU161" s="17" t="s">
        <v>84</v>
      </c>
    </row>
    <row r="162" spans="1:65" s="14" customFormat="1">
      <c r="B162" s="190"/>
      <c r="D162" s="179" t="s">
        <v>149</v>
      </c>
      <c r="F162" s="192" t="s">
        <v>178</v>
      </c>
      <c r="H162" s="193">
        <v>467.65199999999999</v>
      </c>
      <c r="I162" s="194"/>
      <c r="L162" s="190"/>
      <c r="M162" s="195"/>
      <c r="N162" s="196"/>
      <c r="O162" s="196"/>
      <c r="P162" s="196"/>
      <c r="Q162" s="196"/>
      <c r="R162" s="196"/>
      <c r="S162" s="196"/>
      <c r="T162" s="197"/>
      <c r="AT162" s="191" t="s">
        <v>149</v>
      </c>
      <c r="AU162" s="191" t="s">
        <v>84</v>
      </c>
      <c r="AV162" s="14" t="s">
        <v>84</v>
      </c>
      <c r="AW162" s="14" t="s">
        <v>3</v>
      </c>
      <c r="AX162" s="14" t="s">
        <v>82</v>
      </c>
      <c r="AY162" s="191" t="s">
        <v>137</v>
      </c>
    </row>
    <row r="163" spans="1:65" s="2" customFormat="1" ht="36" customHeight="1">
      <c r="A163" s="32"/>
      <c r="B163" s="165"/>
      <c r="C163" s="166" t="s">
        <v>179</v>
      </c>
      <c r="D163" s="166" t="s">
        <v>140</v>
      </c>
      <c r="E163" s="167" t="s">
        <v>180</v>
      </c>
      <c r="F163" s="168" t="s">
        <v>181</v>
      </c>
      <c r="G163" s="169" t="s">
        <v>143</v>
      </c>
      <c r="H163" s="170">
        <v>69.010999999999996</v>
      </c>
      <c r="I163" s="171"/>
      <c r="J163" s="172">
        <f>ROUND(I163*H163,2)</f>
        <v>0</v>
      </c>
      <c r="K163" s="168" t="s">
        <v>144</v>
      </c>
      <c r="L163" s="33"/>
      <c r="M163" s="173" t="s">
        <v>1</v>
      </c>
      <c r="N163" s="174" t="s">
        <v>40</v>
      </c>
      <c r="O163" s="58"/>
      <c r="P163" s="175">
        <f>O163*H163</f>
        <v>0</v>
      </c>
      <c r="Q163" s="175">
        <v>1.103E-2</v>
      </c>
      <c r="R163" s="175">
        <f>Q163*H163</f>
        <v>0.76119132999999994</v>
      </c>
      <c r="S163" s="175">
        <v>0</v>
      </c>
      <c r="T163" s="176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77" t="s">
        <v>145</v>
      </c>
      <c r="AT163" s="177" t="s">
        <v>140</v>
      </c>
      <c r="AU163" s="177" t="s">
        <v>84</v>
      </c>
      <c r="AY163" s="17" t="s">
        <v>137</v>
      </c>
      <c r="BE163" s="178">
        <f>IF(N163="základní",J163,0)</f>
        <v>0</v>
      </c>
      <c r="BF163" s="178">
        <f>IF(N163="snížená",J163,0)</f>
        <v>0</v>
      </c>
      <c r="BG163" s="178">
        <f>IF(N163="zákl. přenesená",J163,0)</f>
        <v>0</v>
      </c>
      <c r="BH163" s="178">
        <f>IF(N163="sníž. přenesená",J163,0)</f>
        <v>0</v>
      </c>
      <c r="BI163" s="178">
        <f>IF(N163="nulová",J163,0)</f>
        <v>0</v>
      </c>
      <c r="BJ163" s="17" t="s">
        <v>82</v>
      </c>
      <c r="BK163" s="178">
        <f>ROUND(I163*H163,2)</f>
        <v>0</v>
      </c>
      <c r="BL163" s="17" t="s">
        <v>145</v>
      </c>
      <c r="BM163" s="177" t="s">
        <v>182</v>
      </c>
    </row>
    <row r="164" spans="1:65" s="2" customFormat="1" ht="29.25">
      <c r="A164" s="32"/>
      <c r="B164" s="33"/>
      <c r="C164" s="32"/>
      <c r="D164" s="179" t="s">
        <v>147</v>
      </c>
      <c r="E164" s="32"/>
      <c r="F164" s="180" t="s">
        <v>183</v>
      </c>
      <c r="G164" s="32"/>
      <c r="H164" s="32"/>
      <c r="I164" s="101"/>
      <c r="J164" s="32"/>
      <c r="K164" s="32"/>
      <c r="L164" s="33"/>
      <c r="M164" s="181"/>
      <c r="N164" s="182"/>
      <c r="O164" s="58"/>
      <c r="P164" s="58"/>
      <c r="Q164" s="58"/>
      <c r="R164" s="58"/>
      <c r="S164" s="58"/>
      <c r="T164" s="59"/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T164" s="17" t="s">
        <v>147</v>
      </c>
      <c r="AU164" s="17" t="s">
        <v>84</v>
      </c>
    </row>
    <row r="165" spans="1:65" s="13" customFormat="1">
      <c r="B165" s="183"/>
      <c r="D165" s="179" t="s">
        <v>149</v>
      </c>
      <c r="E165" s="184" t="s">
        <v>1</v>
      </c>
      <c r="F165" s="185" t="s">
        <v>184</v>
      </c>
      <c r="H165" s="184" t="s">
        <v>1</v>
      </c>
      <c r="I165" s="186"/>
      <c r="L165" s="183"/>
      <c r="M165" s="187"/>
      <c r="N165" s="188"/>
      <c r="O165" s="188"/>
      <c r="P165" s="188"/>
      <c r="Q165" s="188"/>
      <c r="R165" s="188"/>
      <c r="S165" s="188"/>
      <c r="T165" s="189"/>
      <c r="AT165" s="184" t="s">
        <v>149</v>
      </c>
      <c r="AU165" s="184" t="s">
        <v>84</v>
      </c>
      <c r="AV165" s="13" t="s">
        <v>82</v>
      </c>
      <c r="AW165" s="13" t="s">
        <v>32</v>
      </c>
      <c r="AX165" s="13" t="s">
        <v>75</v>
      </c>
      <c r="AY165" s="184" t="s">
        <v>137</v>
      </c>
    </row>
    <row r="166" spans="1:65" s="14" customFormat="1">
      <c r="B166" s="190"/>
      <c r="D166" s="179" t="s">
        <v>149</v>
      </c>
      <c r="E166" s="191" t="s">
        <v>1</v>
      </c>
      <c r="F166" s="192" t="s">
        <v>185</v>
      </c>
      <c r="H166" s="193">
        <v>233.82599999999999</v>
      </c>
      <c r="I166" s="194"/>
      <c r="L166" s="190"/>
      <c r="M166" s="195"/>
      <c r="N166" s="196"/>
      <c r="O166" s="196"/>
      <c r="P166" s="196"/>
      <c r="Q166" s="196"/>
      <c r="R166" s="196"/>
      <c r="S166" s="196"/>
      <c r="T166" s="197"/>
      <c r="AT166" s="191" t="s">
        <v>149</v>
      </c>
      <c r="AU166" s="191" t="s">
        <v>84</v>
      </c>
      <c r="AV166" s="14" t="s">
        <v>84</v>
      </c>
      <c r="AW166" s="14" t="s">
        <v>32</v>
      </c>
      <c r="AX166" s="14" t="s">
        <v>75</v>
      </c>
      <c r="AY166" s="191" t="s">
        <v>137</v>
      </c>
    </row>
    <row r="167" spans="1:65" s="13" customFormat="1">
      <c r="B167" s="183"/>
      <c r="D167" s="179" t="s">
        <v>149</v>
      </c>
      <c r="E167" s="184" t="s">
        <v>1</v>
      </c>
      <c r="F167" s="185" t="s">
        <v>186</v>
      </c>
      <c r="H167" s="184" t="s">
        <v>1</v>
      </c>
      <c r="I167" s="186"/>
      <c r="L167" s="183"/>
      <c r="M167" s="187"/>
      <c r="N167" s="188"/>
      <c r="O167" s="188"/>
      <c r="P167" s="188"/>
      <c r="Q167" s="188"/>
      <c r="R167" s="188"/>
      <c r="S167" s="188"/>
      <c r="T167" s="189"/>
      <c r="AT167" s="184" t="s">
        <v>149</v>
      </c>
      <c r="AU167" s="184" t="s">
        <v>84</v>
      </c>
      <c r="AV167" s="13" t="s">
        <v>82</v>
      </c>
      <c r="AW167" s="13" t="s">
        <v>32</v>
      </c>
      <c r="AX167" s="13" t="s">
        <v>75</v>
      </c>
      <c r="AY167" s="184" t="s">
        <v>137</v>
      </c>
    </row>
    <row r="168" spans="1:65" s="14" customFormat="1">
      <c r="B168" s="190"/>
      <c r="D168" s="179" t="s">
        <v>149</v>
      </c>
      <c r="E168" s="191" t="s">
        <v>1</v>
      </c>
      <c r="F168" s="192" t="s">
        <v>187</v>
      </c>
      <c r="H168" s="193">
        <v>-164.815</v>
      </c>
      <c r="I168" s="194"/>
      <c r="L168" s="190"/>
      <c r="M168" s="195"/>
      <c r="N168" s="196"/>
      <c r="O168" s="196"/>
      <c r="P168" s="196"/>
      <c r="Q168" s="196"/>
      <c r="R168" s="196"/>
      <c r="S168" s="196"/>
      <c r="T168" s="197"/>
      <c r="AT168" s="191" t="s">
        <v>149</v>
      </c>
      <c r="AU168" s="191" t="s">
        <v>84</v>
      </c>
      <c r="AV168" s="14" t="s">
        <v>84</v>
      </c>
      <c r="AW168" s="14" t="s">
        <v>32</v>
      </c>
      <c r="AX168" s="14" t="s">
        <v>75</v>
      </c>
      <c r="AY168" s="191" t="s">
        <v>137</v>
      </c>
    </row>
    <row r="169" spans="1:65" s="15" customFormat="1">
      <c r="B169" s="198"/>
      <c r="D169" s="179" t="s">
        <v>149</v>
      </c>
      <c r="E169" s="199" t="s">
        <v>1</v>
      </c>
      <c r="F169" s="200" t="s">
        <v>164</v>
      </c>
      <c r="H169" s="201">
        <v>69.010999999999996</v>
      </c>
      <c r="I169" s="202"/>
      <c r="L169" s="198"/>
      <c r="M169" s="203"/>
      <c r="N169" s="204"/>
      <c r="O169" s="204"/>
      <c r="P169" s="204"/>
      <c r="Q169" s="204"/>
      <c r="R169" s="204"/>
      <c r="S169" s="204"/>
      <c r="T169" s="205"/>
      <c r="AT169" s="199" t="s">
        <v>149</v>
      </c>
      <c r="AU169" s="199" t="s">
        <v>84</v>
      </c>
      <c r="AV169" s="15" t="s">
        <v>145</v>
      </c>
      <c r="AW169" s="15" t="s">
        <v>32</v>
      </c>
      <c r="AX169" s="15" t="s">
        <v>82</v>
      </c>
      <c r="AY169" s="199" t="s">
        <v>137</v>
      </c>
    </row>
    <row r="170" spans="1:65" s="2" customFormat="1" ht="24" customHeight="1">
      <c r="A170" s="32"/>
      <c r="B170" s="165"/>
      <c r="C170" s="166" t="s">
        <v>138</v>
      </c>
      <c r="D170" s="166" t="s">
        <v>140</v>
      </c>
      <c r="E170" s="167" t="s">
        <v>188</v>
      </c>
      <c r="F170" s="168" t="s">
        <v>189</v>
      </c>
      <c r="G170" s="169" t="s">
        <v>143</v>
      </c>
      <c r="H170" s="170">
        <v>9</v>
      </c>
      <c r="I170" s="171"/>
      <c r="J170" s="172">
        <f>ROUND(I170*H170,2)</f>
        <v>0</v>
      </c>
      <c r="K170" s="168" t="s">
        <v>144</v>
      </c>
      <c r="L170" s="33"/>
      <c r="M170" s="173" t="s">
        <v>1</v>
      </c>
      <c r="N170" s="174" t="s">
        <v>40</v>
      </c>
      <c r="O170" s="58"/>
      <c r="P170" s="175">
        <f>O170*H170</f>
        <v>0</v>
      </c>
      <c r="Q170" s="175">
        <v>0</v>
      </c>
      <c r="R170" s="175">
        <f>Q170*H170</f>
        <v>0</v>
      </c>
      <c r="S170" s="175">
        <v>0</v>
      </c>
      <c r="T170" s="176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77" t="s">
        <v>145</v>
      </c>
      <c r="AT170" s="177" t="s">
        <v>140</v>
      </c>
      <c r="AU170" s="177" t="s">
        <v>84</v>
      </c>
      <c r="AY170" s="17" t="s">
        <v>137</v>
      </c>
      <c r="BE170" s="178">
        <f>IF(N170="základní",J170,0)</f>
        <v>0</v>
      </c>
      <c r="BF170" s="178">
        <f>IF(N170="snížená",J170,0)</f>
        <v>0</v>
      </c>
      <c r="BG170" s="178">
        <f>IF(N170="zákl. přenesená",J170,0)</f>
        <v>0</v>
      </c>
      <c r="BH170" s="178">
        <f>IF(N170="sníž. přenesená",J170,0)</f>
        <v>0</v>
      </c>
      <c r="BI170" s="178">
        <f>IF(N170="nulová",J170,0)</f>
        <v>0</v>
      </c>
      <c r="BJ170" s="17" t="s">
        <v>82</v>
      </c>
      <c r="BK170" s="178">
        <f>ROUND(I170*H170,2)</f>
        <v>0</v>
      </c>
      <c r="BL170" s="17" t="s">
        <v>145</v>
      </c>
      <c r="BM170" s="177" t="s">
        <v>190</v>
      </c>
    </row>
    <row r="171" spans="1:65" s="2" customFormat="1" ht="19.5">
      <c r="A171" s="32"/>
      <c r="B171" s="33"/>
      <c r="C171" s="32"/>
      <c r="D171" s="179" t="s">
        <v>147</v>
      </c>
      <c r="E171" s="32"/>
      <c r="F171" s="180" t="s">
        <v>191</v>
      </c>
      <c r="G171" s="32"/>
      <c r="H171" s="32"/>
      <c r="I171" s="101"/>
      <c r="J171" s="32"/>
      <c r="K171" s="32"/>
      <c r="L171" s="33"/>
      <c r="M171" s="181"/>
      <c r="N171" s="182"/>
      <c r="O171" s="58"/>
      <c r="P171" s="58"/>
      <c r="Q171" s="58"/>
      <c r="R171" s="58"/>
      <c r="S171" s="58"/>
      <c r="T171" s="59"/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T171" s="17" t="s">
        <v>147</v>
      </c>
      <c r="AU171" s="17" t="s">
        <v>84</v>
      </c>
    </row>
    <row r="172" spans="1:65" s="13" customFormat="1">
      <c r="B172" s="183"/>
      <c r="D172" s="179" t="s">
        <v>149</v>
      </c>
      <c r="E172" s="184" t="s">
        <v>1</v>
      </c>
      <c r="F172" s="185" t="s">
        <v>192</v>
      </c>
      <c r="H172" s="184" t="s">
        <v>1</v>
      </c>
      <c r="I172" s="186"/>
      <c r="L172" s="183"/>
      <c r="M172" s="187"/>
      <c r="N172" s="188"/>
      <c r="O172" s="188"/>
      <c r="P172" s="188"/>
      <c r="Q172" s="188"/>
      <c r="R172" s="188"/>
      <c r="S172" s="188"/>
      <c r="T172" s="189"/>
      <c r="AT172" s="184" t="s">
        <v>149</v>
      </c>
      <c r="AU172" s="184" t="s">
        <v>84</v>
      </c>
      <c r="AV172" s="13" t="s">
        <v>82</v>
      </c>
      <c r="AW172" s="13" t="s">
        <v>32</v>
      </c>
      <c r="AX172" s="13" t="s">
        <v>75</v>
      </c>
      <c r="AY172" s="184" t="s">
        <v>137</v>
      </c>
    </row>
    <row r="173" spans="1:65" s="14" customFormat="1">
      <c r="B173" s="190"/>
      <c r="D173" s="179" t="s">
        <v>149</v>
      </c>
      <c r="E173" s="191" t="s">
        <v>1</v>
      </c>
      <c r="F173" s="192" t="s">
        <v>193</v>
      </c>
      <c r="H173" s="193">
        <v>4</v>
      </c>
      <c r="I173" s="194"/>
      <c r="L173" s="190"/>
      <c r="M173" s="195"/>
      <c r="N173" s="196"/>
      <c r="O173" s="196"/>
      <c r="P173" s="196"/>
      <c r="Q173" s="196"/>
      <c r="R173" s="196"/>
      <c r="S173" s="196"/>
      <c r="T173" s="197"/>
      <c r="AT173" s="191" t="s">
        <v>149</v>
      </c>
      <c r="AU173" s="191" t="s">
        <v>84</v>
      </c>
      <c r="AV173" s="14" t="s">
        <v>84</v>
      </c>
      <c r="AW173" s="14" t="s">
        <v>32</v>
      </c>
      <c r="AX173" s="14" t="s">
        <v>75</v>
      </c>
      <c r="AY173" s="191" t="s">
        <v>137</v>
      </c>
    </row>
    <row r="174" spans="1:65" s="13" customFormat="1">
      <c r="B174" s="183"/>
      <c r="D174" s="179" t="s">
        <v>149</v>
      </c>
      <c r="E174" s="184" t="s">
        <v>1</v>
      </c>
      <c r="F174" s="185" t="s">
        <v>194</v>
      </c>
      <c r="H174" s="184" t="s">
        <v>1</v>
      </c>
      <c r="I174" s="186"/>
      <c r="L174" s="183"/>
      <c r="M174" s="187"/>
      <c r="N174" s="188"/>
      <c r="O174" s="188"/>
      <c r="P174" s="188"/>
      <c r="Q174" s="188"/>
      <c r="R174" s="188"/>
      <c r="S174" s="188"/>
      <c r="T174" s="189"/>
      <c r="AT174" s="184" t="s">
        <v>149</v>
      </c>
      <c r="AU174" s="184" t="s">
        <v>84</v>
      </c>
      <c r="AV174" s="13" t="s">
        <v>82</v>
      </c>
      <c r="AW174" s="13" t="s">
        <v>32</v>
      </c>
      <c r="AX174" s="13" t="s">
        <v>75</v>
      </c>
      <c r="AY174" s="184" t="s">
        <v>137</v>
      </c>
    </row>
    <row r="175" spans="1:65" s="14" customFormat="1">
      <c r="B175" s="190"/>
      <c r="D175" s="179" t="s">
        <v>149</v>
      </c>
      <c r="E175" s="191" t="s">
        <v>1</v>
      </c>
      <c r="F175" s="192" t="s">
        <v>195</v>
      </c>
      <c r="H175" s="193">
        <v>5</v>
      </c>
      <c r="I175" s="194"/>
      <c r="L175" s="190"/>
      <c r="M175" s="195"/>
      <c r="N175" s="196"/>
      <c r="O175" s="196"/>
      <c r="P175" s="196"/>
      <c r="Q175" s="196"/>
      <c r="R175" s="196"/>
      <c r="S175" s="196"/>
      <c r="T175" s="197"/>
      <c r="AT175" s="191" t="s">
        <v>149</v>
      </c>
      <c r="AU175" s="191" t="s">
        <v>84</v>
      </c>
      <c r="AV175" s="14" t="s">
        <v>84</v>
      </c>
      <c r="AW175" s="14" t="s">
        <v>32</v>
      </c>
      <c r="AX175" s="14" t="s">
        <v>75</v>
      </c>
      <c r="AY175" s="191" t="s">
        <v>137</v>
      </c>
    </row>
    <row r="176" spans="1:65" s="15" customFormat="1">
      <c r="B176" s="198"/>
      <c r="D176" s="179" t="s">
        <v>149</v>
      </c>
      <c r="E176" s="199" t="s">
        <v>1</v>
      </c>
      <c r="F176" s="200" t="s">
        <v>164</v>
      </c>
      <c r="H176" s="201">
        <v>9</v>
      </c>
      <c r="I176" s="202"/>
      <c r="L176" s="198"/>
      <c r="M176" s="203"/>
      <c r="N176" s="204"/>
      <c r="O176" s="204"/>
      <c r="P176" s="204"/>
      <c r="Q176" s="204"/>
      <c r="R176" s="204"/>
      <c r="S176" s="204"/>
      <c r="T176" s="205"/>
      <c r="AT176" s="199" t="s">
        <v>149</v>
      </c>
      <c r="AU176" s="199" t="s">
        <v>84</v>
      </c>
      <c r="AV176" s="15" t="s">
        <v>145</v>
      </c>
      <c r="AW176" s="15" t="s">
        <v>32</v>
      </c>
      <c r="AX176" s="15" t="s">
        <v>82</v>
      </c>
      <c r="AY176" s="199" t="s">
        <v>137</v>
      </c>
    </row>
    <row r="177" spans="1:65" s="2" customFormat="1" ht="16.5" customHeight="1">
      <c r="A177" s="32"/>
      <c r="B177" s="165"/>
      <c r="C177" s="166" t="s">
        <v>196</v>
      </c>
      <c r="D177" s="166" t="s">
        <v>140</v>
      </c>
      <c r="E177" s="167" t="s">
        <v>197</v>
      </c>
      <c r="F177" s="168" t="s">
        <v>198</v>
      </c>
      <c r="G177" s="169" t="s">
        <v>199</v>
      </c>
      <c r="H177" s="170">
        <v>14</v>
      </c>
      <c r="I177" s="171"/>
      <c r="J177" s="172">
        <f>ROUND(I177*H177,2)</f>
        <v>0</v>
      </c>
      <c r="K177" s="168" t="s">
        <v>144</v>
      </c>
      <c r="L177" s="33"/>
      <c r="M177" s="173" t="s">
        <v>1</v>
      </c>
      <c r="N177" s="174" t="s">
        <v>40</v>
      </c>
      <c r="O177" s="58"/>
      <c r="P177" s="175">
        <f>O177*H177</f>
        <v>0</v>
      </c>
      <c r="Q177" s="175">
        <v>4.684E-2</v>
      </c>
      <c r="R177" s="175">
        <f>Q177*H177</f>
        <v>0.65576000000000001</v>
      </c>
      <c r="S177" s="175">
        <v>0</v>
      </c>
      <c r="T177" s="176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77" t="s">
        <v>145</v>
      </c>
      <c r="AT177" s="177" t="s">
        <v>140</v>
      </c>
      <c r="AU177" s="177" t="s">
        <v>84</v>
      </c>
      <c r="AY177" s="17" t="s">
        <v>137</v>
      </c>
      <c r="BE177" s="178">
        <f>IF(N177="základní",J177,0)</f>
        <v>0</v>
      </c>
      <c r="BF177" s="178">
        <f>IF(N177="snížená",J177,0)</f>
        <v>0</v>
      </c>
      <c r="BG177" s="178">
        <f>IF(N177="zákl. přenesená",J177,0)</f>
        <v>0</v>
      </c>
      <c r="BH177" s="178">
        <f>IF(N177="sníž. přenesená",J177,0)</f>
        <v>0</v>
      </c>
      <c r="BI177" s="178">
        <f>IF(N177="nulová",J177,0)</f>
        <v>0</v>
      </c>
      <c r="BJ177" s="17" t="s">
        <v>82</v>
      </c>
      <c r="BK177" s="178">
        <f>ROUND(I177*H177,2)</f>
        <v>0</v>
      </c>
      <c r="BL177" s="17" t="s">
        <v>145</v>
      </c>
      <c r="BM177" s="177" t="s">
        <v>200</v>
      </c>
    </row>
    <row r="178" spans="1:65" s="2" customFormat="1" ht="19.5">
      <c r="A178" s="32"/>
      <c r="B178" s="33"/>
      <c r="C178" s="32"/>
      <c r="D178" s="179" t="s">
        <v>147</v>
      </c>
      <c r="E178" s="32"/>
      <c r="F178" s="180" t="s">
        <v>201</v>
      </c>
      <c r="G178" s="32"/>
      <c r="H178" s="32"/>
      <c r="I178" s="101"/>
      <c r="J178" s="32"/>
      <c r="K178" s="32"/>
      <c r="L178" s="33"/>
      <c r="M178" s="181"/>
      <c r="N178" s="182"/>
      <c r="O178" s="58"/>
      <c r="P178" s="58"/>
      <c r="Q178" s="58"/>
      <c r="R178" s="58"/>
      <c r="S178" s="58"/>
      <c r="T178" s="59"/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T178" s="17" t="s">
        <v>147</v>
      </c>
      <c r="AU178" s="17" t="s">
        <v>84</v>
      </c>
    </row>
    <row r="179" spans="1:65" s="14" customFormat="1">
      <c r="B179" s="190"/>
      <c r="D179" s="179" t="s">
        <v>149</v>
      </c>
      <c r="E179" s="191" t="s">
        <v>1</v>
      </c>
      <c r="F179" s="192" t="s">
        <v>202</v>
      </c>
      <c r="H179" s="193">
        <v>12</v>
      </c>
      <c r="I179" s="194"/>
      <c r="L179" s="190"/>
      <c r="M179" s="195"/>
      <c r="N179" s="196"/>
      <c r="O179" s="196"/>
      <c r="P179" s="196"/>
      <c r="Q179" s="196"/>
      <c r="R179" s="196"/>
      <c r="S179" s="196"/>
      <c r="T179" s="197"/>
      <c r="AT179" s="191" t="s">
        <v>149</v>
      </c>
      <c r="AU179" s="191" t="s">
        <v>84</v>
      </c>
      <c r="AV179" s="14" t="s">
        <v>84</v>
      </c>
      <c r="AW179" s="14" t="s">
        <v>32</v>
      </c>
      <c r="AX179" s="14" t="s">
        <v>75</v>
      </c>
      <c r="AY179" s="191" t="s">
        <v>137</v>
      </c>
    </row>
    <row r="180" spans="1:65" s="14" customFormat="1">
      <c r="B180" s="190"/>
      <c r="D180" s="179" t="s">
        <v>149</v>
      </c>
      <c r="E180" s="191" t="s">
        <v>1</v>
      </c>
      <c r="F180" s="192" t="s">
        <v>203</v>
      </c>
      <c r="H180" s="193">
        <v>2</v>
      </c>
      <c r="I180" s="194"/>
      <c r="L180" s="190"/>
      <c r="M180" s="195"/>
      <c r="N180" s="196"/>
      <c r="O180" s="196"/>
      <c r="P180" s="196"/>
      <c r="Q180" s="196"/>
      <c r="R180" s="196"/>
      <c r="S180" s="196"/>
      <c r="T180" s="197"/>
      <c r="AT180" s="191" t="s">
        <v>149</v>
      </c>
      <c r="AU180" s="191" t="s">
        <v>84</v>
      </c>
      <c r="AV180" s="14" t="s">
        <v>84</v>
      </c>
      <c r="AW180" s="14" t="s">
        <v>32</v>
      </c>
      <c r="AX180" s="14" t="s">
        <v>75</v>
      </c>
      <c r="AY180" s="191" t="s">
        <v>137</v>
      </c>
    </row>
    <row r="181" spans="1:65" s="15" customFormat="1">
      <c r="B181" s="198"/>
      <c r="D181" s="179" t="s">
        <v>149</v>
      </c>
      <c r="E181" s="199" t="s">
        <v>1</v>
      </c>
      <c r="F181" s="200" t="s">
        <v>164</v>
      </c>
      <c r="H181" s="201">
        <v>14</v>
      </c>
      <c r="I181" s="202"/>
      <c r="L181" s="198"/>
      <c r="M181" s="203"/>
      <c r="N181" s="204"/>
      <c r="O181" s="204"/>
      <c r="P181" s="204"/>
      <c r="Q181" s="204"/>
      <c r="R181" s="204"/>
      <c r="S181" s="204"/>
      <c r="T181" s="205"/>
      <c r="AT181" s="199" t="s">
        <v>149</v>
      </c>
      <c r="AU181" s="199" t="s">
        <v>84</v>
      </c>
      <c r="AV181" s="15" t="s">
        <v>145</v>
      </c>
      <c r="AW181" s="15" t="s">
        <v>32</v>
      </c>
      <c r="AX181" s="15" t="s">
        <v>82</v>
      </c>
      <c r="AY181" s="199" t="s">
        <v>137</v>
      </c>
    </row>
    <row r="182" spans="1:65" s="2" customFormat="1" ht="24" customHeight="1">
      <c r="A182" s="32"/>
      <c r="B182" s="165"/>
      <c r="C182" s="206" t="s">
        <v>204</v>
      </c>
      <c r="D182" s="206" t="s">
        <v>205</v>
      </c>
      <c r="E182" s="207" t="s">
        <v>206</v>
      </c>
      <c r="F182" s="208" t="s">
        <v>207</v>
      </c>
      <c r="G182" s="209" t="s">
        <v>199</v>
      </c>
      <c r="H182" s="210">
        <v>12</v>
      </c>
      <c r="I182" s="211"/>
      <c r="J182" s="212">
        <f>ROUND(I182*H182,2)</f>
        <v>0</v>
      </c>
      <c r="K182" s="208" t="s">
        <v>144</v>
      </c>
      <c r="L182" s="213"/>
      <c r="M182" s="214" t="s">
        <v>1</v>
      </c>
      <c r="N182" s="215" t="s">
        <v>40</v>
      </c>
      <c r="O182" s="58"/>
      <c r="P182" s="175">
        <f>O182*H182</f>
        <v>0</v>
      </c>
      <c r="Q182" s="175">
        <v>1.201E-2</v>
      </c>
      <c r="R182" s="175">
        <f>Q182*H182</f>
        <v>0.14412</v>
      </c>
      <c r="S182" s="175">
        <v>0</v>
      </c>
      <c r="T182" s="176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77" t="s">
        <v>204</v>
      </c>
      <c r="AT182" s="177" t="s">
        <v>205</v>
      </c>
      <c r="AU182" s="177" t="s">
        <v>84</v>
      </c>
      <c r="AY182" s="17" t="s">
        <v>137</v>
      </c>
      <c r="BE182" s="178">
        <f>IF(N182="základní",J182,0)</f>
        <v>0</v>
      </c>
      <c r="BF182" s="178">
        <f>IF(N182="snížená",J182,0)</f>
        <v>0</v>
      </c>
      <c r="BG182" s="178">
        <f>IF(N182="zákl. přenesená",J182,0)</f>
        <v>0</v>
      </c>
      <c r="BH182" s="178">
        <f>IF(N182="sníž. přenesená",J182,0)</f>
        <v>0</v>
      </c>
      <c r="BI182" s="178">
        <f>IF(N182="nulová",J182,0)</f>
        <v>0</v>
      </c>
      <c r="BJ182" s="17" t="s">
        <v>82</v>
      </c>
      <c r="BK182" s="178">
        <f>ROUND(I182*H182,2)</f>
        <v>0</v>
      </c>
      <c r="BL182" s="17" t="s">
        <v>145</v>
      </c>
      <c r="BM182" s="177" t="s">
        <v>208</v>
      </c>
    </row>
    <row r="183" spans="1:65" s="2" customFormat="1">
      <c r="A183" s="32"/>
      <c r="B183" s="33"/>
      <c r="C183" s="32"/>
      <c r="D183" s="179" t="s">
        <v>147</v>
      </c>
      <c r="E183" s="32"/>
      <c r="F183" s="180" t="s">
        <v>207</v>
      </c>
      <c r="G183" s="32"/>
      <c r="H183" s="32"/>
      <c r="I183" s="101"/>
      <c r="J183" s="32"/>
      <c r="K183" s="32"/>
      <c r="L183" s="33"/>
      <c r="M183" s="181"/>
      <c r="N183" s="182"/>
      <c r="O183" s="58"/>
      <c r="P183" s="58"/>
      <c r="Q183" s="58"/>
      <c r="R183" s="58"/>
      <c r="S183" s="58"/>
      <c r="T183" s="59"/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T183" s="17" t="s">
        <v>147</v>
      </c>
      <c r="AU183" s="17" t="s">
        <v>84</v>
      </c>
    </row>
    <row r="184" spans="1:65" s="2" customFormat="1" ht="24" customHeight="1">
      <c r="A184" s="32"/>
      <c r="B184" s="165"/>
      <c r="C184" s="206" t="s">
        <v>209</v>
      </c>
      <c r="D184" s="206" t="s">
        <v>205</v>
      </c>
      <c r="E184" s="207" t="s">
        <v>210</v>
      </c>
      <c r="F184" s="208" t="s">
        <v>211</v>
      </c>
      <c r="G184" s="209" t="s">
        <v>199</v>
      </c>
      <c r="H184" s="210">
        <v>2</v>
      </c>
      <c r="I184" s="211"/>
      <c r="J184" s="212">
        <f>ROUND(I184*H184,2)</f>
        <v>0</v>
      </c>
      <c r="K184" s="208" t="s">
        <v>144</v>
      </c>
      <c r="L184" s="213"/>
      <c r="M184" s="214" t="s">
        <v>1</v>
      </c>
      <c r="N184" s="215" t="s">
        <v>40</v>
      </c>
      <c r="O184" s="58"/>
      <c r="P184" s="175">
        <f>O184*H184</f>
        <v>0</v>
      </c>
      <c r="Q184" s="175">
        <v>1.2489999999999999E-2</v>
      </c>
      <c r="R184" s="175">
        <f>Q184*H184</f>
        <v>2.4979999999999999E-2</v>
      </c>
      <c r="S184" s="175">
        <v>0</v>
      </c>
      <c r="T184" s="176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77" t="s">
        <v>204</v>
      </c>
      <c r="AT184" s="177" t="s">
        <v>205</v>
      </c>
      <c r="AU184" s="177" t="s">
        <v>84</v>
      </c>
      <c r="AY184" s="17" t="s">
        <v>137</v>
      </c>
      <c r="BE184" s="178">
        <f>IF(N184="základní",J184,0)</f>
        <v>0</v>
      </c>
      <c r="BF184" s="178">
        <f>IF(N184="snížená",J184,0)</f>
        <v>0</v>
      </c>
      <c r="BG184" s="178">
        <f>IF(N184="zákl. přenesená",J184,0)</f>
        <v>0</v>
      </c>
      <c r="BH184" s="178">
        <f>IF(N184="sníž. přenesená",J184,0)</f>
        <v>0</v>
      </c>
      <c r="BI184" s="178">
        <f>IF(N184="nulová",J184,0)</f>
        <v>0</v>
      </c>
      <c r="BJ184" s="17" t="s">
        <v>82</v>
      </c>
      <c r="BK184" s="178">
        <f>ROUND(I184*H184,2)</f>
        <v>0</v>
      </c>
      <c r="BL184" s="17" t="s">
        <v>145</v>
      </c>
      <c r="BM184" s="177" t="s">
        <v>212</v>
      </c>
    </row>
    <row r="185" spans="1:65" s="2" customFormat="1">
      <c r="A185" s="32"/>
      <c r="B185" s="33"/>
      <c r="C185" s="32"/>
      <c r="D185" s="179" t="s">
        <v>147</v>
      </c>
      <c r="E185" s="32"/>
      <c r="F185" s="180" t="s">
        <v>211</v>
      </c>
      <c r="G185" s="32"/>
      <c r="H185" s="32"/>
      <c r="I185" s="101"/>
      <c r="J185" s="32"/>
      <c r="K185" s="32"/>
      <c r="L185" s="33"/>
      <c r="M185" s="181"/>
      <c r="N185" s="182"/>
      <c r="O185" s="58"/>
      <c r="P185" s="58"/>
      <c r="Q185" s="58"/>
      <c r="R185" s="58"/>
      <c r="S185" s="58"/>
      <c r="T185" s="59"/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T185" s="17" t="s">
        <v>147</v>
      </c>
      <c r="AU185" s="17" t="s">
        <v>84</v>
      </c>
    </row>
    <row r="186" spans="1:65" s="12" customFormat="1" ht="22.9" customHeight="1">
      <c r="B186" s="152"/>
      <c r="D186" s="153" t="s">
        <v>74</v>
      </c>
      <c r="E186" s="163" t="s">
        <v>209</v>
      </c>
      <c r="F186" s="163" t="s">
        <v>213</v>
      </c>
      <c r="I186" s="155"/>
      <c r="J186" s="164">
        <f>BK186</f>
        <v>0</v>
      </c>
      <c r="L186" s="152"/>
      <c r="M186" s="157"/>
      <c r="N186" s="158"/>
      <c r="O186" s="158"/>
      <c r="P186" s="159">
        <f>SUM(P187:P227)</f>
        <v>0</v>
      </c>
      <c r="Q186" s="158"/>
      <c r="R186" s="159">
        <f>SUM(R187:R227)</f>
        <v>6.7523999999999987E-3</v>
      </c>
      <c r="S186" s="158"/>
      <c r="T186" s="160">
        <f>SUM(T187:T227)</f>
        <v>14.059531999999999</v>
      </c>
      <c r="AR186" s="153" t="s">
        <v>82</v>
      </c>
      <c r="AT186" s="161" t="s">
        <v>74</v>
      </c>
      <c r="AU186" s="161" t="s">
        <v>82</v>
      </c>
      <c r="AY186" s="153" t="s">
        <v>137</v>
      </c>
      <c r="BK186" s="162">
        <f>SUM(BK187:BK227)</f>
        <v>0</v>
      </c>
    </row>
    <row r="187" spans="1:65" s="2" customFormat="1" ht="24" customHeight="1">
      <c r="A187" s="32"/>
      <c r="B187" s="165"/>
      <c r="C187" s="166" t="s">
        <v>214</v>
      </c>
      <c r="D187" s="166" t="s">
        <v>140</v>
      </c>
      <c r="E187" s="167" t="s">
        <v>215</v>
      </c>
      <c r="F187" s="168" t="s">
        <v>216</v>
      </c>
      <c r="G187" s="169" t="s">
        <v>217</v>
      </c>
      <c r="H187" s="170">
        <v>1</v>
      </c>
      <c r="I187" s="171"/>
      <c r="J187" s="172">
        <f>ROUND(I187*H187,2)</f>
        <v>0</v>
      </c>
      <c r="K187" s="168" t="s">
        <v>1</v>
      </c>
      <c r="L187" s="33"/>
      <c r="M187" s="173" t="s">
        <v>1</v>
      </c>
      <c r="N187" s="174" t="s">
        <v>40</v>
      </c>
      <c r="O187" s="58"/>
      <c r="P187" s="175">
        <f>O187*H187</f>
        <v>0</v>
      </c>
      <c r="Q187" s="175">
        <v>0</v>
      </c>
      <c r="R187" s="175">
        <f>Q187*H187</f>
        <v>0</v>
      </c>
      <c r="S187" s="175">
        <v>0</v>
      </c>
      <c r="T187" s="176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77" t="s">
        <v>145</v>
      </c>
      <c r="AT187" s="177" t="s">
        <v>140</v>
      </c>
      <c r="AU187" s="177" t="s">
        <v>84</v>
      </c>
      <c r="AY187" s="17" t="s">
        <v>137</v>
      </c>
      <c r="BE187" s="178">
        <f>IF(N187="základní",J187,0)</f>
        <v>0</v>
      </c>
      <c r="BF187" s="178">
        <f>IF(N187="snížená",J187,0)</f>
        <v>0</v>
      </c>
      <c r="BG187" s="178">
        <f>IF(N187="zákl. přenesená",J187,0)</f>
        <v>0</v>
      </c>
      <c r="BH187" s="178">
        <f>IF(N187="sníž. přenesená",J187,0)</f>
        <v>0</v>
      </c>
      <c r="BI187" s="178">
        <f>IF(N187="nulová",J187,0)</f>
        <v>0</v>
      </c>
      <c r="BJ187" s="17" t="s">
        <v>82</v>
      </c>
      <c r="BK187" s="178">
        <f>ROUND(I187*H187,2)</f>
        <v>0</v>
      </c>
      <c r="BL187" s="17" t="s">
        <v>145</v>
      </c>
      <c r="BM187" s="177" t="s">
        <v>218</v>
      </c>
    </row>
    <row r="188" spans="1:65" s="2" customFormat="1" ht="19.5">
      <c r="A188" s="32"/>
      <c r="B188" s="33"/>
      <c r="C188" s="32"/>
      <c r="D188" s="179" t="s">
        <v>147</v>
      </c>
      <c r="E188" s="32"/>
      <c r="F188" s="180" t="s">
        <v>216</v>
      </c>
      <c r="G188" s="32"/>
      <c r="H188" s="32"/>
      <c r="I188" s="101"/>
      <c r="J188" s="32"/>
      <c r="K188" s="32"/>
      <c r="L188" s="33"/>
      <c r="M188" s="181"/>
      <c r="N188" s="182"/>
      <c r="O188" s="58"/>
      <c r="P188" s="58"/>
      <c r="Q188" s="58"/>
      <c r="R188" s="58"/>
      <c r="S188" s="58"/>
      <c r="T188" s="59"/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T188" s="17" t="s">
        <v>147</v>
      </c>
      <c r="AU188" s="17" t="s">
        <v>84</v>
      </c>
    </row>
    <row r="189" spans="1:65" s="2" customFormat="1" ht="24" customHeight="1">
      <c r="A189" s="32"/>
      <c r="B189" s="165"/>
      <c r="C189" s="166" t="s">
        <v>219</v>
      </c>
      <c r="D189" s="166" t="s">
        <v>140</v>
      </c>
      <c r="E189" s="167" t="s">
        <v>220</v>
      </c>
      <c r="F189" s="168" t="s">
        <v>221</v>
      </c>
      <c r="G189" s="169" t="s">
        <v>143</v>
      </c>
      <c r="H189" s="170">
        <v>39.72</v>
      </c>
      <c r="I189" s="171"/>
      <c r="J189" s="172">
        <f>ROUND(I189*H189,2)</f>
        <v>0</v>
      </c>
      <c r="K189" s="168" t="s">
        <v>144</v>
      </c>
      <c r="L189" s="33"/>
      <c r="M189" s="173" t="s">
        <v>1</v>
      </c>
      <c r="N189" s="174" t="s">
        <v>40</v>
      </c>
      <c r="O189" s="58"/>
      <c r="P189" s="175">
        <f>O189*H189</f>
        <v>0</v>
      </c>
      <c r="Q189" s="175">
        <v>1.2999999999999999E-4</v>
      </c>
      <c r="R189" s="175">
        <f>Q189*H189</f>
        <v>5.1635999999999991E-3</v>
      </c>
      <c r="S189" s="175">
        <v>0</v>
      </c>
      <c r="T189" s="176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77" t="s">
        <v>145</v>
      </c>
      <c r="AT189" s="177" t="s">
        <v>140</v>
      </c>
      <c r="AU189" s="177" t="s">
        <v>84</v>
      </c>
      <c r="AY189" s="17" t="s">
        <v>137</v>
      </c>
      <c r="BE189" s="178">
        <f>IF(N189="základní",J189,0)</f>
        <v>0</v>
      </c>
      <c r="BF189" s="178">
        <f>IF(N189="snížená",J189,0)</f>
        <v>0</v>
      </c>
      <c r="BG189" s="178">
        <f>IF(N189="zákl. přenesená",J189,0)</f>
        <v>0</v>
      </c>
      <c r="BH189" s="178">
        <f>IF(N189="sníž. přenesená",J189,0)</f>
        <v>0</v>
      </c>
      <c r="BI189" s="178">
        <f>IF(N189="nulová",J189,0)</f>
        <v>0</v>
      </c>
      <c r="BJ189" s="17" t="s">
        <v>82</v>
      </c>
      <c r="BK189" s="178">
        <f>ROUND(I189*H189,2)</f>
        <v>0</v>
      </c>
      <c r="BL189" s="17" t="s">
        <v>145</v>
      </c>
      <c r="BM189" s="177" t="s">
        <v>222</v>
      </c>
    </row>
    <row r="190" spans="1:65" s="2" customFormat="1" ht="19.5">
      <c r="A190" s="32"/>
      <c r="B190" s="33"/>
      <c r="C190" s="32"/>
      <c r="D190" s="179" t="s">
        <v>147</v>
      </c>
      <c r="E190" s="32"/>
      <c r="F190" s="180" t="s">
        <v>223</v>
      </c>
      <c r="G190" s="32"/>
      <c r="H190" s="32"/>
      <c r="I190" s="101"/>
      <c r="J190" s="32"/>
      <c r="K190" s="32"/>
      <c r="L190" s="33"/>
      <c r="M190" s="181"/>
      <c r="N190" s="182"/>
      <c r="O190" s="58"/>
      <c r="P190" s="58"/>
      <c r="Q190" s="58"/>
      <c r="R190" s="58"/>
      <c r="S190" s="58"/>
      <c r="T190" s="59"/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T190" s="17" t="s">
        <v>147</v>
      </c>
      <c r="AU190" s="17" t="s">
        <v>84</v>
      </c>
    </row>
    <row r="191" spans="1:65" s="14" customFormat="1">
      <c r="B191" s="190"/>
      <c r="D191" s="179" t="s">
        <v>149</v>
      </c>
      <c r="E191" s="191" t="s">
        <v>1</v>
      </c>
      <c r="F191" s="192" t="s">
        <v>224</v>
      </c>
      <c r="H191" s="193">
        <v>16.32</v>
      </c>
      <c r="I191" s="194"/>
      <c r="L191" s="190"/>
      <c r="M191" s="195"/>
      <c r="N191" s="196"/>
      <c r="O191" s="196"/>
      <c r="P191" s="196"/>
      <c r="Q191" s="196"/>
      <c r="R191" s="196"/>
      <c r="S191" s="196"/>
      <c r="T191" s="197"/>
      <c r="AT191" s="191" t="s">
        <v>149</v>
      </c>
      <c r="AU191" s="191" t="s">
        <v>84</v>
      </c>
      <c r="AV191" s="14" t="s">
        <v>84</v>
      </c>
      <c r="AW191" s="14" t="s">
        <v>32</v>
      </c>
      <c r="AX191" s="14" t="s">
        <v>75</v>
      </c>
      <c r="AY191" s="191" t="s">
        <v>137</v>
      </c>
    </row>
    <row r="192" spans="1:65" s="14" customFormat="1">
      <c r="B192" s="190"/>
      <c r="D192" s="179" t="s">
        <v>149</v>
      </c>
      <c r="E192" s="191" t="s">
        <v>1</v>
      </c>
      <c r="F192" s="192" t="s">
        <v>225</v>
      </c>
      <c r="H192" s="193">
        <v>23.4</v>
      </c>
      <c r="I192" s="194"/>
      <c r="L192" s="190"/>
      <c r="M192" s="195"/>
      <c r="N192" s="196"/>
      <c r="O192" s="196"/>
      <c r="P192" s="196"/>
      <c r="Q192" s="196"/>
      <c r="R192" s="196"/>
      <c r="S192" s="196"/>
      <c r="T192" s="197"/>
      <c r="AT192" s="191" t="s">
        <v>149</v>
      </c>
      <c r="AU192" s="191" t="s">
        <v>84</v>
      </c>
      <c r="AV192" s="14" t="s">
        <v>84</v>
      </c>
      <c r="AW192" s="14" t="s">
        <v>32</v>
      </c>
      <c r="AX192" s="14" t="s">
        <v>75</v>
      </c>
      <c r="AY192" s="191" t="s">
        <v>137</v>
      </c>
    </row>
    <row r="193" spans="1:65" s="15" customFormat="1">
      <c r="B193" s="198"/>
      <c r="D193" s="179" t="s">
        <v>149</v>
      </c>
      <c r="E193" s="199" t="s">
        <v>1</v>
      </c>
      <c r="F193" s="200" t="s">
        <v>164</v>
      </c>
      <c r="H193" s="201">
        <v>39.72</v>
      </c>
      <c r="I193" s="202"/>
      <c r="L193" s="198"/>
      <c r="M193" s="203"/>
      <c r="N193" s="204"/>
      <c r="O193" s="204"/>
      <c r="P193" s="204"/>
      <c r="Q193" s="204"/>
      <c r="R193" s="204"/>
      <c r="S193" s="204"/>
      <c r="T193" s="205"/>
      <c r="AT193" s="199" t="s">
        <v>149</v>
      </c>
      <c r="AU193" s="199" t="s">
        <v>84</v>
      </c>
      <c r="AV193" s="15" t="s">
        <v>145</v>
      </c>
      <c r="AW193" s="15" t="s">
        <v>32</v>
      </c>
      <c r="AX193" s="15" t="s">
        <v>82</v>
      </c>
      <c r="AY193" s="199" t="s">
        <v>137</v>
      </c>
    </row>
    <row r="194" spans="1:65" s="2" customFormat="1" ht="24" customHeight="1">
      <c r="A194" s="32"/>
      <c r="B194" s="165"/>
      <c r="C194" s="166" t="s">
        <v>226</v>
      </c>
      <c r="D194" s="166" t="s">
        <v>140</v>
      </c>
      <c r="E194" s="167" t="s">
        <v>227</v>
      </c>
      <c r="F194" s="168" t="s">
        <v>228</v>
      </c>
      <c r="G194" s="169" t="s">
        <v>217</v>
      </c>
      <c r="H194" s="170">
        <v>1</v>
      </c>
      <c r="I194" s="171"/>
      <c r="J194" s="172">
        <f>ROUND(I194*H194,2)</f>
        <v>0</v>
      </c>
      <c r="K194" s="168" t="s">
        <v>1</v>
      </c>
      <c r="L194" s="33"/>
      <c r="M194" s="173" t="s">
        <v>1</v>
      </c>
      <c r="N194" s="174" t="s">
        <v>40</v>
      </c>
      <c r="O194" s="58"/>
      <c r="P194" s="175">
        <f>O194*H194</f>
        <v>0</v>
      </c>
      <c r="Q194" s="175">
        <v>0</v>
      </c>
      <c r="R194" s="175">
        <f>Q194*H194</f>
        <v>0</v>
      </c>
      <c r="S194" s="175">
        <v>0</v>
      </c>
      <c r="T194" s="176">
        <f>S194*H194</f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77" t="s">
        <v>145</v>
      </c>
      <c r="AT194" s="177" t="s">
        <v>140</v>
      </c>
      <c r="AU194" s="177" t="s">
        <v>84</v>
      </c>
      <c r="AY194" s="17" t="s">
        <v>137</v>
      </c>
      <c r="BE194" s="178">
        <f>IF(N194="základní",J194,0)</f>
        <v>0</v>
      </c>
      <c r="BF194" s="178">
        <f>IF(N194="snížená",J194,0)</f>
        <v>0</v>
      </c>
      <c r="BG194" s="178">
        <f>IF(N194="zákl. přenesená",J194,0)</f>
        <v>0</v>
      </c>
      <c r="BH194" s="178">
        <f>IF(N194="sníž. přenesená",J194,0)</f>
        <v>0</v>
      </c>
      <c r="BI194" s="178">
        <f>IF(N194="nulová",J194,0)</f>
        <v>0</v>
      </c>
      <c r="BJ194" s="17" t="s">
        <v>82</v>
      </c>
      <c r="BK194" s="178">
        <f>ROUND(I194*H194,2)</f>
        <v>0</v>
      </c>
      <c r="BL194" s="17" t="s">
        <v>145</v>
      </c>
      <c r="BM194" s="177" t="s">
        <v>229</v>
      </c>
    </row>
    <row r="195" spans="1:65" s="2" customFormat="1" ht="19.5">
      <c r="A195" s="32"/>
      <c r="B195" s="33"/>
      <c r="C195" s="32"/>
      <c r="D195" s="179" t="s">
        <v>147</v>
      </c>
      <c r="E195" s="32"/>
      <c r="F195" s="180" t="s">
        <v>228</v>
      </c>
      <c r="G195" s="32"/>
      <c r="H195" s="32"/>
      <c r="I195" s="101"/>
      <c r="J195" s="32"/>
      <c r="K195" s="32"/>
      <c r="L195" s="33"/>
      <c r="M195" s="181"/>
      <c r="N195" s="182"/>
      <c r="O195" s="58"/>
      <c r="P195" s="58"/>
      <c r="Q195" s="58"/>
      <c r="R195" s="58"/>
      <c r="S195" s="58"/>
      <c r="T195" s="59"/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T195" s="17" t="s">
        <v>147</v>
      </c>
      <c r="AU195" s="17" t="s">
        <v>84</v>
      </c>
    </row>
    <row r="196" spans="1:65" s="2" customFormat="1" ht="24" customHeight="1">
      <c r="A196" s="32"/>
      <c r="B196" s="165"/>
      <c r="C196" s="166" t="s">
        <v>230</v>
      </c>
      <c r="D196" s="166" t="s">
        <v>140</v>
      </c>
      <c r="E196" s="167" t="s">
        <v>231</v>
      </c>
      <c r="F196" s="168" t="s">
        <v>232</v>
      </c>
      <c r="G196" s="169" t="s">
        <v>143</v>
      </c>
      <c r="H196" s="170">
        <v>39.72</v>
      </c>
      <c r="I196" s="171"/>
      <c r="J196" s="172">
        <f>ROUND(I196*H196,2)</f>
        <v>0</v>
      </c>
      <c r="K196" s="168" t="s">
        <v>144</v>
      </c>
      <c r="L196" s="33"/>
      <c r="M196" s="173" t="s">
        <v>1</v>
      </c>
      <c r="N196" s="174" t="s">
        <v>40</v>
      </c>
      <c r="O196" s="58"/>
      <c r="P196" s="175">
        <f>O196*H196</f>
        <v>0</v>
      </c>
      <c r="Q196" s="175">
        <v>4.0000000000000003E-5</v>
      </c>
      <c r="R196" s="175">
        <f>Q196*H196</f>
        <v>1.5888E-3</v>
      </c>
      <c r="S196" s="175">
        <v>0</v>
      </c>
      <c r="T196" s="176">
        <f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77" t="s">
        <v>145</v>
      </c>
      <c r="AT196" s="177" t="s">
        <v>140</v>
      </c>
      <c r="AU196" s="177" t="s">
        <v>84</v>
      </c>
      <c r="AY196" s="17" t="s">
        <v>137</v>
      </c>
      <c r="BE196" s="178">
        <f>IF(N196="základní",J196,0)</f>
        <v>0</v>
      </c>
      <c r="BF196" s="178">
        <f>IF(N196="snížená",J196,0)</f>
        <v>0</v>
      </c>
      <c r="BG196" s="178">
        <f>IF(N196="zákl. přenesená",J196,0)</f>
        <v>0</v>
      </c>
      <c r="BH196" s="178">
        <f>IF(N196="sníž. přenesená",J196,0)</f>
        <v>0</v>
      </c>
      <c r="BI196" s="178">
        <f>IF(N196="nulová",J196,0)</f>
        <v>0</v>
      </c>
      <c r="BJ196" s="17" t="s">
        <v>82</v>
      </c>
      <c r="BK196" s="178">
        <f>ROUND(I196*H196,2)</f>
        <v>0</v>
      </c>
      <c r="BL196" s="17" t="s">
        <v>145</v>
      </c>
      <c r="BM196" s="177" t="s">
        <v>233</v>
      </c>
    </row>
    <row r="197" spans="1:65" s="2" customFormat="1" ht="19.5">
      <c r="A197" s="32"/>
      <c r="B197" s="33"/>
      <c r="C197" s="32"/>
      <c r="D197" s="179" t="s">
        <v>147</v>
      </c>
      <c r="E197" s="32"/>
      <c r="F197" s="180" t="s">
        <v>234</v>
      </c>
      <c r="G197" s="32"/>
      <c r="H197" s="32"/>
      <c r="I197" s="101"/>
      <c r="J197" s="32"/>
      <c r="K197" s="32"/>
      <c r="L197" s="33"/>
      <c r="M197" s="181"/>
      <c r="N197" s="182"/>
      <c r="O197" s="58"/>
      <c r="P197" s="58"/>
      <c r="Q197" s="58"/>
      <c r="R197" s="58"/>
      <c r="S197" s="58"/>
      <c r="T197" s="59"/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T197" s="17" t="s">
        <v>147</v>
      </c>
      <c r="AU197" s="17" t="s">
        <v>84</v>
      </c>
    </row>
    <row r="198" spans="1:65" s="14" customFormat="1">
      <c r="B198" s="190"/>
      <c r="D198" s="179" t="s">
        <v>149</v>
      </c>
      <c r="E198" s="191" t="s">
        <v>1</v>
      </c>
      <c r="F198" s="192" t="s">
        <v>224</v>
      </c>
      <c r="H198" s="193">
        <v>16.32</v>
      </c>
      <c r="I198" s="194"/>
      <c r="L198" s="190"/>
      <c r="M198" s="195"/>
      <c r="N198" s="196"/>
      <c r="O198" s="196"/>
      <c r="P198" s="196"/>
      <c r="Q198" s="196"/>
      <c r="R198" s="196"/>
      <c r="S198" s="196"/>
      <c r="T198" s="197"/>
      <c r="AT198" s="191" t="s">
        <v>149</v>
      </c>
      <c r="AU198" s="191" t="s">
        <v>84</v>
      </c>
      <c r="AV198" s="14" t="s">
        <v>84</v>
      </c>
      <c r="AW198" s="14" t="s">
        <v>32</v>
      </c>
      <c r="AX198" s="14" t="s">
        <v>75</v>
      </c>
      <c r="AY198" s="191" t="s">
        <v>137</v>
      </c>
    </row>
    <row r="199" spans="1:65" s="14" customFormat="1">
      <c r="B199" s="190"/>
      <c r="D199" s="179" t="s">
        <v>149</v>
      </c>
      <c r="E199" s="191" t="s">
        <v>1</v>
      </c>
      <c r="F199" s="192" t="s">
        <v>225</v>
      </c>
      <c r="H199" s="193">
        <v>23.4</v>
      </c>
      <c r="I199" s="194"/>
      <c r="L199" s="190"/>
      <c r="M199" s="195"/>
      <c r="N199" s="196"/>
      <c r="O199" s="196"/>
      <c r="P199" s="196"/>
      <c r="Q199" s="196"/>
      <c r="R199" s="196"/>
      <c r="S199" s="196"/>
      <c r="T199" s="197"/>
      <c r="AT199" s="191" t="s">
        <v>149</v>
      </c>
      <c r="AU199" s="191" t="s">
        <v>84</v>
      </c>
      <c r="AV199" s="14" t="s">
        <v>84</v>
      </c>
      <c r="AW199" s="14" t="s">
        <v>32</v>
      </c>
      <c r="AX199" s="14" t="s">
        <v>75</v>
      </c>
      <c r="AY199" s="191" t="s">
        <v>137</v>
      </c>
    </row>
    <row r="200" spans="1:65" s="15" customFormat="1">
      <c r="B200" s="198"/>
      <c r="D200" s="179" t="s">
        <v>149</v>
      </c>
      <c r="E200" s="199" t="s">
        <v>1</v>
      </c>
      <c r="F200" s="200" t="s">
        <v>164</v>
      </c>
      <c r="H200" s="201">
        <v>39.72</v>
      </c>
      <c r="I200" s="202"/>
      <c r="L200" s="198"/>
      <c r="M200" s="203"/>
      <c r="N200" s="204"/>
      <c r="O200" s="204"/>
      <c r="P200" s="204"/>
      <c r="Q200" s="204"/>
      <c r="R200" s="204"/>
      <c r="S200" s="204"/>
      <c r="T200" s="205"/>
      <c r="AT200" s="199" t="s">
        <v>149</v>
      </c>
      <c r="AU200" s="199" t="s">
        <v>84</v>
      </c>
      <c r="AV200" s="15" t="s">
        <v>145</v>
      </c>
      <c r="AW200" s="15" t="s">
        <v>32</v>
      </c>
      <c r="AX200" s="15" t="s">
        <v>82</v>
      </c>
      <c r="AY200" s="199" t="s">
        <v>137</v>
      </c>
    </row>
    <row r="201" spans="1:65" s="2" customFormat="1" ht="16.5" customHeight="1">
      <c r="A201" s="32"/>
      <c r="B201" s="165"/>
      <c r="C201" s="166" t="s">
        <v>235</v>
      </c>
      <c r="D201" s="166" t="s">
        <v>140</v>
      </c>
      <c r="E201" s="167" t="s">
        <v>236</v>
      </c>
      <c r="F201" s="168" t="s">
        <v>237</v>
      </c>
      <c r="G201" s="169" t="s">
        <v>143</v>
      </c>
      <c r="H201" s="170">
        <v>17.335999999999999</v>
      </c>
      <c r="I201" s="171"/>
      <c r="J201" s="172">
        <f>ROUND(I201*H201,2)</f>
        <v>0</v>
      </c>
      <c r="K201" s="168" t="s">
        <v>144</v>
      </c>
      <c r="L201" s="33"/>
      <c r="M201" s="173" t="s">
        <v>1</v>
      </c>
      <c r="N201" s="174" t="s">
        <v>40</v>
      </c>
      <c r="O201" s="58"/>
      <c r="P201" s="175">
        <f>O201*H201</f>
        <v>0</v>
      </c>
      <c r="Q201" s="175">
        <v>0</v>
      </c>
      <c r="R201" s="175">
        <f>Q201*H201</f>
        <v>0</v>
      </c>
      <c r="S201" s="175">
        <v>7.5999999999999998E-2</v>
      </c>
      <c r="T201" s="176">
        <f>S201*H201</f>
        <v>1.3175359999999998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177" t="s">
        <v>145</v>
      </c>
      <c r="AT201" s="177" t="s">
        <v>140</v>
      </c>
      <c r="AU201" s="177" t="s">
        <v>84</v>
      </c>
      <c r="AY201" s="17" t="s">
        <v>137</v>
      </c>
      <c r="BE201" s="178">
        <f>IF(N201="základní",J201,0)</f>
        <v>0</v>
      </c>
      <c r="BF201" s="178">
        <f>IF(N201="snížená",J201,0)</f>
        <v>0</v>
      </c>
      <c r="BG201" s="178">
        <f>IF(N201="zákl. přenesená",J201,0)</f>
        <v>0</v>
      </c>
      <c r="BH201" s="178">
        <f>IF(N201="sníž. přenesená",J201,0)</f>
        <v>0</v>
      </c>
      <c r="BI201" s="178">
        <f>IF(N201="nulová",J201,0)</f>
        <v>0</v>
      </c>
      <c r="BJ201" s="17" t="s">
        <v>82</v>
      </c>
      <c r="BK201" s="178">
        <f>ROUND(I201*H201,2)</f>
        <v>0</v>
      </c>
      <c r="BL201" s="17" t="s">
        <v>145</v>
      </c>
      <c r="BM201" s="177" t="s">
        <v>238</v>
      </c>
    </row>
    <row r="202" spans="1:65" s="2" customFormat="1" ht="19.5">
      <c r="A202" s="32"/>
      <c r="B202" s="33"/>
      <c r="C202" s="32"/>
      <c r="D202" s="179" t="s">
        <v>147</v>
      </c>
      <c r="E202" s="32"/>
      <c r="F202" s="180" t="s">
        <v>239</v>
      </c>
      <c r="G202" s="32"/>
      <c r="H202" s="32"/>
      <c r="I202" s="101"/>
      <c r="J202" s="32"/>
      <c r="K202" s="32"/>
      <c r="L202" s="33"/>
      <c r="M202" s="181"/>
      <c r="N202" s="182"/>
      <c r="O202" s="58"/>
      <c r="P202" s="58"/>
      <c r="Q202" s="58"/>
      <c r="R202" s="58"/>
      <c r="S202" s="58"/>
      <c r="T202" s="59"/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T202" s="17" t="s">
        <v>147</v>
      </c>
      <c r="AU202" s="17" t="s">
        <v>84</v>
      </c>
    </row>
    <row r="203" spans="1:65" s="14" customFormat="1">
      <c r="B203" s="190"/>
      <c r="D203" s="179" t="s">
        <v>149</v>
      </c>
      <c r="E203" s="191" t="s">
        <v>1</v>
      </c>
      <c r="F203" s="192" t="s">
        <v>240</v>
      </c>
      <c r="H203" s="193">
        <v>6.3040000000000003</v>
      </c>
      <c r="I203" s="194"/>
      <c r="L203" s="190"/>
      <c r="M203" s="195"/>
      <c r="N203" s="196"/>
      <c r="O203" s="196"/>
      <c r="P203" s="196"/>
      <c r="Q203" s="196"/>
      <c r="R203" s="196"/>
      <c r="S203" s="196"/>
      <c r="T203" s="197"/>
      <c r="AT203" s="191" t="s">
        <v>149</v>
      </c>
      <c r="AU203" s="191" t="s">
        <v>84</v>
      </c>
      <c r="AV203" s="14" t="s">
        <v>84</v>
      </c>
      <c r="AW203" s="14" t="s">
        <v>32</v>
      </c>
      <c r="AX203" s="14" t="s">
        <v>75</v>
      </c>
      <c r="AY203" s="191" t="s">
        <v>137</v>
      </c>
    </row>
    <row r="204" spans="1:65" s="14" customFormat="1">
      <c r="B204" s="190"/>
      <c r="D204" s="179" t="s">
        <v>149</v>
      </c>
      <c r="E204" s="191" t="s">
        <v>1</v>
      </c>
      <c r="F204" s="192" t="s">
        <v>241</v>
      </c>
      <c r="H204" s="193">
        <v>11.032</v>
      </c>
      <c r="I204" s="194"/>
      <c r="L204" s="190"/>
      <c r="M204" s="195"/>
      <c r="N204" s="196"/>
      <c r="O204" s="196"/>
      <c r="P204" s="196"/>
      <c r="Q204" s="196"/>
      <c r="R204" s="196"/>
      <c r="S204" s="196"/>
      <c r="T204" s="197"/>
      <c r="AT204" s="191" t="s">
        <v>149</v>
      </c>
      <c r="AU204" s="191" t="s">
        <v>84</v>
      </c>
      <c r="AV204" s="14" t="s">
        <v>84</v>
      </c>
      <c r="AW204" s="14" t="s">
        <v>32</v>
      </c>
      <c r="AX204" s="14" t="s">
        <v>75</v>
      </c>
      <c r="AY204" s="191" t="s">
        <v>137</v>
      </c>
    </row>
    <row r="205" spans="1:65" s="15" customFormat="1">
      <c r="B205" s="198"/>
      <c r="D205" s="179" t="s">
        <v>149</v>
      </c>
      <c r="E205" s="199" t="s">
        <v>1</v>
      </c>
      <c r="F205" s="200" t="s">
        <v>164</v>
      </c>
      <c r="H205" s="201">
        <v>17.335999999999999</v>
      </c>
      <c r="I205" s="202"/>
      <c r="L205" s="198"/>
      <c r="M205" s="203"/>
      <c r="N205" s="204"/>
      <c r="O205" s="204"/>
      <c r="P205" s="204"/>
      <c r="Q205" s="204"/>
      <c r="R205" s="204"/>
      <c r="S205" s="204"/>
      <c r="T205" s="205"/>
      <c r="AT205" s="199" t="s">
        <v>149</v>
      </c>
      <c r="AU205" s="199" t="s">
        <v>84</v>
      </c>
      <c r="AV205" s="15" t="s">
        <v>145</v>
      </c>
      <c r="AW205" s="15" t="s">
        <v>32</v>
      </c>
      <c r="AX205" s="15" t="s">
        <v>82</v>
      </c>
      <c r="AY205" s="199" t="s">
        <v>137</v>
      </c>
    </row>
    <row r="206" spans="1:65" s="2" customFormat="1" ht="24" customHeight="1">
      <c r="A206" s="32"/>
      <c r="B206" s="165"/>
      <c r="C206" s="166" t="s">
        <v>8</v>
      </c>
      <c r="D206" s="166" t="s">
        <v>140</v>
      </c>
      <c r="E206" s="167" t="s">
        <v>242</v>
      </c>
      <c r="F206" s="168" t="s">
        <v>243</v>
      </c>
      <c r="G206" s="169" t="s">
        <v>143</v>
      </c>
      <c r="H206" s="170">
        <v>39.72</v>
      </c>
      <c r="I206" s="171"/>
      <c r="J206" s="172">
        <f>ROUND(I206*H206,2)</f>
        <v>0</v>
      </c>
      <c r="K206" s="168" t="s">
        <v>144</v>
      </c>
      <c r="L206" s="33"/>
      <c r="M206" s="173" t="s">
        <v>1</v>
      </c>
      <c r="N206" s="174" t="s">
        <v>40</v>
      </c>
      <c r="O206" s="58"/>
      <c r="P206" s="175">
        <f>O206*H206</f>
        <v>0</v>
      </c>
      <c r="Q206" s="175">
        <v>0</v>
      </c>
      <c r="R206" s="175">
        <f>Q206*H206</f>
        <v>0</v>
      </c>
      <c r="S206" s="175">
        <v>0.05</v>
      </c>
      <c r="T206" s="176">
        <f>S206*H206</f>
        <v>1.986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77" t="s">
        <v>145</v>
      </c>
      <c r="AT206" s="177" t="s">
        <v>140</v>
      </c>
      <c r="AU206" s="177" t="s">
        <v>84</v>
      </c>
      <c r="AY206" s="17" t="s">
        <v>137</v>
      </c>
      <c r="BE206" s="178">
        <f>IF(N206="základní",J206,0)</f>
        <v>0</v>
      </c>
      <c r="BF206" s="178">
        <f>IF(N206="snížená",J206,0)</f>
        <v>0</v>
      </c>
      <c r="BG206" s="178">
        <f>IF(N206="zákl. přenesená",J206,0)</f>
        <v>0</v>
      </c>
      <c r="BH206" s="178">
        <f>IF(N206="sníž. přenesená",J206,0)</f>
        <v>0</v>
      </c>
      <c r="BI206" s="178">
        <f>IF(N206="nulová",J206,0)</f>
        <v>0</v>
      </c>
      <c r="BJ206" s="17" t="s">
        <v>82</v>
      </c>
      <c r="BK206" s="178">
        <f>ROUND(I206*H206,2)</f>
        <v>0</v>
      </c>
      <c r="BL206" s="17" t="s">
        <v>145</v>
      </c>
      <c r="BM206" s="177" t="s">
        <v>244</v>
      </c>
    </row>
    <row r="207" spans="1:65" s="2" customFormat="1" ht="19.5">
      <c r="A207" s="32"/>
      <c r="B207" s="33"/>
      <c r="C207" s="32"/>
      <c r="D207" s="179" t="s">
        <v>147</v>
      </c>
      <c r="E207" s="32"/>
      <c r="F207" s="180" t="s">
        <v>245</v>
      </c>
      <c r="G207" s="32"/>
      <c r="H207" s="32"/>
      <c r="I207" s="101"/>
      <c r="J207" s="32"/>
      <c r="K207" s="32"/>
      <c r="L207" s="33"/>
      <c r="M207" s="181"/>
      <c r="N207" s="182"/>
      <c r="O207" s="58"/>
      <c r="P207" s="58"/>
      <c r="Q207" s="58"/>
      <c r="R207" s="58"/>
      <c r="S207" s="58"/>
      <c r="T207" s="59"/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T207" s="17" t="s">
        <v>147</v>
      </c>
      <c r="AU207" s="17" t="s">
        <v>84</v>
      </c>
    </row>
    <row r="208" spans="1:65" s="14" customFormat="1">
      <c r="B208" s="190"/>
      <c r="D208" s="179" t="s">
        <v>149</v>
      </c>
      <c r="E208" s="191" t="s">
        <v>1</v>
      </c>
      <c r="F208" s="192" t="s">
        <v>224</v>
      </c>
      <c r="H208" s="193">
        <v>16.32</v>
      </c>
      <c r="I208" s="194"/>
      <c r="L208" s="190"/>
      <c r="M208" s="195"/>
      <c r="N208" s="196"/>
      <c r="O208" s="196"/>
      <c r="P208" s="196"/>
      <c r="Q208" s="196"/>
      <c r="R208" s="196"/>
      <c r="S208" s="196"/>
      <c r="T208" s="197"/>
      <c r="AT208" s="191" t="s">
        <v>149</v>
      </c>
      <c r="AU208" s="191" t="s">
        <v>84</v>
      </c>
      <c r="AV208" s="14" t="s">
        <v>84</v>
      </c>
      <c r="AW208" s="14" t="s">
        <v>32</v>
      </c>
      <c r="AX208" s="14" t="s">
        <v>75</v>
      </c>
      <c r="AY208" s="191" t="s">
        <v>137</v>
      </c>
    </row>
    <row r="209" spans="1:65" s="14" customFormat="1">
      <c r="B209" s="190"/>
      <c r="D209" s="179" t="s">
        <v>149</v>
      </c>
      <c r="E209" s="191" t="s">
        <v>1</v>
      </c>
      <c r="F209" s="192" t="s">
        <v>225</v>
      </c>
      <c r="H209" s="193">
        <v>23.4</v>
      </c>
      <c r="I209" s="194"/>
      <c r="L209" s="190"/>
      <c r="M209" s="195"/>
      <c r="N209" s="196"/>
      <c r="O209" s="196"/>
      <c r="P209" s="196"/>
      <c r="Q209" s="196"/>
      <c r="R209" s="196"/>
      <c r="S209" s="196"/>
      <c r="T209" s="197"/>
      <c r="AT209" s="191" t="s">
        <v>149</v>
      </c>
      <c r="AU209" s="191" t="s">
        <v>84</v>
      </c>
      <c r="AV209" s="14" t="s">
        <v>84</v>
      </c>
      <c r="AW209" s="14" t="s">
        <v>32</v>
      </c>
      <c r="AX209" s="14" t="s">
        <v>75</v>
      </c>
      <c r="AY209" s="191" t="s">
        <v>137</v>
      </c>
    </row>
    <row r="210" spans="1:65" s="15" customFormat="1">
      <c r="B210" s="198"/>
      <c r="D210" s="179" t="s">
        <v>149</v>
      </c>
      <c r="E210" s="199" t="s">
        <v>1</v>
      </c>
      <c r="F210" s="200" t="s">
        <v>164</v>
      </c>
      <c r="H210" s="201">
        <v>39.72</v>
      </c>
      <c r="I210" s="202"/>
      <c r="L210" s="198"/>
      <c r="M210" s="203"/>
      <c r="N210" s="204"/>
      <c r="O210" s="204"/>
      <c r="P210" s="204"/>
      <c r="Q210" s="204"/>
      <c r="R210" s="204"/>
      <c r="S210" s="204"/>
      <c r="T210" s="205"/>
      <c r="AT210" s="199" t="s">
        <v>149</v>
      </c>
      <c r="AU210" s="199" t="s">
        <v>84</v>
      </c>
      <c r="AV210" s="15" t="s">
        <v>145</v>
      </c>
      <c r="AW210" s="15" t="s">
        <v>32</v>
      </c>
      <c r="AX210" s="15" t="s">
        <v>82</v>
      </c>
      <c r="AY210" s="199" t="s">
        <v>137</v>
      </c>
    </row>
    <row r="211" spans="1:65" s="2" customFormat="1" ht="24" customHeight="1">
      <c r="A211" s="32"/>
      <c r="B211" s="165"/>
      <c r="C211" s="166" t="s">
        <v>246</v>
      </c>
      <c r="D211" s="166" t="s">
        <v>140</v>
      </c>
      <c r="E211" s="167" t="s">
        <v>247</v>
      </c>
      <c r="F211" s="168" t="s">
        <v>248</v>
      </c>
      <c r="G211" s="169" t="s">
        <v>143</v>
      </c>
      <c r="H211" s="170">
        <v>233.82599999999999</v>
      </c>
      <c r="I211" s="171"/>
      <c r="J211" s="172">
        <f>ROUND(I211*H211,2)</f>
        <v>0</v>
      </c>
      <c r="K211" s="168" t="s">
        <v>144</v>
      </c>
      <c r="L211" s="33"/>
      <c r="M211" s="173" t="s">
        <v>1</v>
      </c>
      <c r="N211" s="174" t="s">
        <v>40</v>
      </c>
      <c r="O211" s="58"/>
      <c r="P211" s="175">
        <f>O211*H211</f>
        <v>0</v>
      </c>
      <c r="Q211" s="175">
        <v>0</v>
      </c>
      <c r="R211" s="175">
        <f>Q211*H211</f>
        <v>0</v>
      </c>
      <c r="S211" s="175">
        <v>4.5999999999999999E-2</v>
      </c>
      <c r="T211" s="176">
        <f>S211*H211</f>
        <v>10.755996</v>
      </c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177" t="s">
        <v>145</v>
      </c>
      <c r="AT211" s="177" t="s">
        <v>140</v>
      </c>
      <c r="AU211" s="177" t="s">
        <v>84</v>
      </c>
      <c r="AY211" s="17" t="s">
        <v>137</v>
      </c>
      <c r="BE211" s="178">
        <f>IF(N211="základní",J211,0)</f>
        <v>0</v>
      </c>
      <c r="BF211" s="178">
        <f>IF(N211="snížená",J211,0)</f>
        <v>0</v>
      </c>
      <c r="BG211" s="178">
        <f>IF(N211="zákl. přenesená",J211,0)</f>
        <v>0</v>
      </c>
      <c r="BH211" s="178">
        <f>IF(N211="sníž. přenesená",J211,0)</f>
        <v>0</v>
      </c>
      <c r="BI211" s="178">
        <f>IF(N211="nulová",J211,0)</f>
        <v>0</v>
      </c>
      <c r="BJ211" s="17" t="s">
        <v>82</v>
      </c>
      <c r="BK211" s="178">
        <f>ROUND(I211*H211,2)</f>
        <v>0</v>
      </c>
      <c r="BL211" s="17" t="s">
        <v>145</v>
      </c>
      <c r="BM211" s="177" t="s">
        <v>249</v>
      </c>
    </row>
    <row r="212" spans="1:65" s="2" customFormat="1" ht="29.25">
      <c r="A212" s="32"/>
      <c r="B212" s="33"/>
      <c r="C212" s="32"/>
      <c r="D212" s="179" t="s">
        <v>147</v>
      </c>
      <c r="E212" s="32"/>
      <c r="F212" s="180" t="s">
        <v>250</v>
      </c>
      <c r="G212" s="32"/>
      <c r="H212" s="32"/>
      <c r="I212" s="101"/>
      <c r="J212" s="32"/>
      <c r="K212" s="32"/>
      <c r="L212" s="33"/>
      <c r="M212" s="181"/>
      <c r="N212" s="182"/>
      <c r="O212" s="58"/>
      <c r="P212" s="58"/>
      <c r="Q212" s="58"/>
      <c r="R212" s="58"/>
      <c r="S212" s="58"/>
      <c r="T212" s="59"/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T212" s="17" t="s">
        <v>147</v>
      </c>
      <c r="AU212" s="17" t="s">
        <v>84</v>
      </c>
    </row>
    <row r="213" spans="1:65" s="13" customFormat="1">
      <c r="B213" s="183"/>
      <c r="D213" s="179" t="s">
        <v>149</v>
      </c>
      <c r="E213" s="184" t="s">
        <v>1</v>
      </c>
      <c r="F213" s="185" t="s">
        <v>150</v>
      </c>
      <c r="H213" s="184" t="s">
        <v>1</v>
      </c>
      <c r="I213" s="186"/>
      <c r="L213" s="183"/>
      <c r="M213" s="187"/>
      <c r="N213" s="188"/>
      <c r="O213" s="188"/>
      <c r="P213" s="188"/>
      <c r="Q213" s="188"/>
      <c r="R213" s="188"/>
      <c r="S213" s="188"/>
      <c r="T213" s="189"/>
      <c r="AT213" s="184" t="s">
        <v>149</v>
      </c>
      <c r="AU213" s="184" t="s">
        <v>84</v>
      </c>
      <c r="AV213" s="13" t="s">
        <v>82</v>
      </c>
      <c r="AW213" s="13" t="s">
        <v>32</v>
      </c>
      <c r="AX213" s="13" t="s">
        <v>75</v>
      </c>
      <c r="AY213" s="184" t="s">
        <v>137</v>
      </c>
    </row>
    <row r="214" spans="1:65" s="13" customFormat="1">
      <c r="B214" s="183"/>
      <c r="D214" s="179" t="s">
        <v>149</v>
      </c>
      <c r="E214" s="184" t="s">
        <v>1</v>
      </c>
      <c r="F214" s="185" t="s">
        <v>151</v>
      </c>
      <c r="H214" s="184" t="s">
        <v>1</v>
      </c>
      <c r="I214" s="186"/>
      <c r="L214" s="183"/>
      <c r="M214" s="187"/>
      <c r="N214" s="188"/>
      <c r="O214" s="188"/>
      <c r="P214" s="188"/>
      <c r="Q214" s="188"/>
      <c r="R214" s="188"/>
      <c r="S214" s="188"/>
      <c r="T214" s="189"/>
      <c r="AT214" s="184" t="s">
        <v>149</v>
      </c>
      <c r="AU214" s="184" t="s">
        <v>84</v>
      </c>
      <c r="AV214" s="13" t="s">
        <v>82</v>
      </c>
      <c r="AW214" s="13" t="s">
        <v>32</v>
      </c>
      <c r="AX214" s="13" t="s">
        <v>75</v>
      </c>
      <c r="AY214" s="184" t="s">
        <v>137</v>
      </c>
    </row>
    <row r="215" spans="1:65" s="14" customFormat="1">
      <c r="B215" s="190"/>
      <c r="D215" s="179" t="s">
        <v>149</v>
      </c>
      <c r="E215" s="191" t="s">
        <v>1</v>
      </c>
      <c r="F215" s="192" t="s">
        <v>152</v>
      </c>
      <c r="H215" s="193">
        <v>49.137999999999998</v>
      </c>
      <c r="I215" s="194"/>
      <c r="L215" s="190"/>
      <c r="M215" s="195"/>
      <c r="N215" s="196"/>
      <c r="O215" s="196"/>
      <c r="P215" s="196"/>
      <c r="Q215" s="196"/>
      <c r="R215" s="196"/>
      <c r="S215" s="196"/>
      <c r="T215" s="197"/>
      <c r="AT215" s="191" t="s">
        <v>149</v>
      </c>
      <c r="AU215" s="191" t="s">
        <v>84</v>
      </c>
      <c r="AV215" s="14" t="s">
        <v>84</v>
      </c>
      <c r="AW215" s="14" t="s">
        <v>32</v>
      </c>
      <c r="AX215" s="14" t="s">
        <v>75</v>
      </c>
      <c r="AY215" s="191" t="s">
        <v>137</v>
      </c>
    </row>
    <row r="216" spans="1:65" s="14" customFormat="1">
      <c r="B216" s="190"/>
      <c r="D216" s="179" t="s">
        <v>149</v>
      </c>
      <c r="E216" s="191" t="s">
        <v>1</v>
      </c>
      <c r="F216" s="192" t="s">
        <v>153</v>
      </c>
      <c r="H216" s="193">
        <v>5.1619999999999999</v>
      </c>
      <c r="I216" s="194"/>
      <c r="L216" s="190"/>
      <c r="M216" s="195"/>
      <c r="N216" s="196"/>
      <c r="O216" s="196"/>
      <c r="P216" s="196"/>
      <c r="Q216" s="196"/>
      <c r="R216" s="196"/>
      <c r="S216" s="196"/>
      <c r="T216" s="197"/>
      <c r="AT216" s="191" t="s">
        <v>149</v>
      </c>
      <c r="AU216" s="191" t="s">
        <v>84</v>
      </c>
      <c r="AV216" s="14" t="s">
        <v>84</v>
      </c>
      <c r="AW216" s="14" t="s">
        <v>32</v>
      </c>
      <c r="AX216" s="14" t="s">
        <v>75</v>
      </c>
      <c r="AY216" s="191" t="s">
        <v>137</v>
      </c>
    </row>
    <row r="217" spans="1:65" s="14" customFormat="1">
      <c r="B217" s="190"/>
      <c r="D217" s="179" t="s">
        <v>149</v>
      </c>
      <c r="E217" s="191" t="s">
        <v>1</v>
      </c>
      <c r="F217" s="192" t="s">
        <v>154</v>
      </c>
      <c r="H217" s="193">
        <v>11.826000000000001</v>
      </c>
      <c r="I217" s="194"/>
      <c r="L217" s="190"/>
      <c r="M217" s="195"/>
      <c r="N217" s="196"/>
      <c r="O217" s="196"/>
      <c r="P217" s="196"/>
      <c r="Q217" s="196"/>
      <c r="R217" s="196"/>
      <c r="S217" s="196"/>
      <c r="T217" s="197"/>
      <c r="AT217" s="191" t="s">
        <v>149</v>
      </c>
      <c r="AU217" s="191" t="s">
        <v>84</v>
      </c>
      <c r="AV217" s="14" t="s">
        <v>84</v>
      </c>
      <c r="AW217" s="14" t="s">
        <v>32</v>
      </c>
      <c r="AX217" s="14" t="s">
        <v>75</v>
      </c>
      <c r="AY217" s="191" t="s">
        <v>137</v>
      </c>
    </row>
    <row r="218" spans="1:65" s="14" customFormat="1">
      <c r="B218" s="190"/>
      <c r="D218" s="179" t="s">
        <v>149</v>
      </c>
      <c r="E218" s="191" t="s">
        <v>1</v>
      </c>
      <c r="F218" s="192" t="s">
        <v>155</v>
      </c>
      <c r="H218" s="193">
        <v>3.226</v>
      </c>
      <c r="I218" s="194"/>
      <c r="L218" s="190"/>
      <c r="M218" s="195"/>
      <c r="N218" s="196"/>
      <c r="O218" s="196"/>
      <c r="P218" s="196"/>
      <c r="Q218" s="196"/>
      <c r="R218" s="196"/>
      <c r="S218" s="196"/>
      <c r="T218" s="197"/>
      <c r="AT218" s="191" t="s">
        <v>149</v>
      </c>
      <c r="AU218" s="191" t="s">
        <v>84</v>
      </c>
      <c r="AV218" s="14" t="s">
        <v>84</v>
      </c>
      <c r="AW218" s="14" t="s">
        <v>32</v>
      </c>
      <c r="AX218" s="14" t="s">
        <v>75</v>
      </c>
      <c r="AY218" s="191" t="s">
        <v>137</v>
      </c>
    </row>
    <row r="219" spans="1:65" s="14" customFormat="1">
      <c r="B219" s="190"/>
      <c r="D219" s="179" t="s">
        <v>149</v>
      </c>
      <c r="E219" s="191" t="s">
        <v>1</v>
      </c>
      <c r="F219" s="192" t="s">
        <v>156</v>
      </c>
      <c r="H219" s="193">
        <v>25.802</v>
      </c>
      <c r="I219" s="194"/>
      <c r="L219" s="190"/>
      <c r="M219" s="195"/>
      <c r="N219" s="196"/>
      <c r="O219" s="196"/>
      <c r="P219" s="196"/>
      <c r="Q219" s="196"/>
      <c r="R219" s="196"/>
      <c r="S219" s="196"/>
      <c r="T219" s="197"/>
      <c r="AT219" s="191" t="s">
        <v>149</v>
      </c>
      <c r="AU219" s="191" t="s">
        <v>84</v>
      </c>
      <c r="AV219" s="14" t="s">
        <v>84</v>
      </c>
      <c r="AW219" s="14" t="s">
        <v>32</v>
      </c>
      <c r="AX219" s="14" t="s">
        <v>75</v>
      </c>
      <c r="AY219" s="191" t="s">
        <v>137</v>
      </c>
    </row>
    <row r="220" spans="1:65" s="13" customFormat="1">
      <c r="B220" s="183"/>
      <c r="D220" s="179" t="s">
        <v>149</v>
      </c>
      <c r="E220" s="184" t="s">
        <v>1</v>
      </c>
      <c r="F220" s="185" t="s">
        <v>157</v>
      </c>
      <c r="H220" s="184" t="s">
        <v>1</v>
      </c>
      <c r="I220" s="186"/>
      <c r="L220" s="183"/>
      <c r="M220" s="187"/>
      <c r="N220" s="188"/>
      <c r="O220" s="188"/>
      <c r="P220" s="188"/>
      <c r="Q220" s="188"/>
      <c r="R220" s="188"/>
      <c r="S220" s="188"/>
      <c r="T220" s="189"/>
      <c r="AT220" s="184" t="s">
        <v>149</v>
      </c>
      <c r="AU220" s="184" t="s">
        <v>84</v>
      </c>
      <c r="AV220" s="13" t="s">
        <v>82</v>
      </c>
      <c r="AW220" s="13" t="s">
        <v>32</v>
      </c>
      <c r="AX220" s="13" t="s">
        <v>75</v>
      </c>
      <c r="AY220" s="184" t="s">
        <v>137</v>
      </c>
    </row>
    <row r="221" spans="1:65" s="14" customFormat="1">
      <c r="B221" s="190"/>
      <c r="D221" s="179" t="s">
        <v>149</v>
      </c>
      <c r="E221" s="191" t="s">
        <v>1</v>
      </c>
      <c r="F221" s="192" t="s">
        <v>158</v>
      </c>
      <c r="H221" s="193">
        <v>64.097999999999999</v>
      </c>
      <c r="I221" s="194"/>
      <c r="L221" s="190"/>
      <c r="M221" s="195"/>
      <c r="N221" s="196"/>
      <c r="O221" s="196"/>
      <c r="P221" s="196"/>
      <c r="Q221" s="196"/>
      <c r="R221" s="196"/>
      <c r="S221" s="196"/>
      <c r="T221" s="197"/>
      <c r="AT221" s="191" t="s">
        <v>149</v>
      </c>
      <c r="AU221" s="191" t="s">
        <v>84</v>
      </c>
      <c r="AV221" s="14" t="s">
        <v>84</v>
      </c>
      <c r="AW221" s="14" t="s">
        <v>32</v>
      </c>
      <c r="AX221" s="14" t="s">
        <v>75</v>
      </c>
      <c r="AY221" s="191" t="s">
        <v>137</v>
      </c>
    </row>
    <row r="222" spans="1:65" s="14" customFormat="1">
      <c r="B222" s="190"/>
      <c r="D222" s="179" t="s">
        <v>149</v>
      </c>
      <c r="E222" s="191" t="s">
        <v>1</v>
      </c>
      <c r="F222" s="192" t="s">
        <v>159</v>
      </c>
      <c r="H222" s="193">
        <v>7.8259999999999996</v>
      </c>
      <c r="I222" s="194"/>
      <c r="L222" s="190"/>
      <c r="M222" s="195"/>
      <c r="N222" s="196"/>
      <c r="O222" s="196"/>
      <c r="P222" s="196"/>
      <c r="Q222" s="196"/>
      <c r="R222" s="196"/>
      <c r="S222" s="196"/>
      <c r="T222" s="197"/>
      <c r="AT222" s="191" t="s">
        <v>149</v>
      </c>
      <c r="AU222" s="191" t="s">
        <v>84</v>
      </c>
      <c r="AV222" s="14" t="s">
        <v>84</v>
      </c>
      <c r="AW222" s="14" t="s">
        <v>32</v>
      </c>
      <c r="AX222" s="14" t="s">
        <v>75</v>
      </c>
      <c r="AY222" s="191" t="s">
        <v>137</v>
      </c>
    </row>
    <row r="223" spans="1:65" s="14" customFormat="1">
      <c r="B223" s="190"/>
      <c r="D223" s="179" t="s">
        <v>149</v>
      </c>
      <c r="E223" s="191" t="s">
        <v>1</v>
      </c>
      <c r="F223" s="192" t="s">
        <v>160</v>
      </c>
      <c r="H223" s="193">
        <v>32.04</v>
      </c>
      <c r="I223" s="194"/>
      <c r="L223" s="190"/>
      <c r="M223" s="195"/>
      <c r="N223" s="196"/>
      <c r="O223" s="196"/>
      <c r="P223" s="196"/>
      <c r="Q223" s="196"/>
      <c r="R223" s="196"/>
      <c r="S223" s="196"/>
      <c r="T223" s="197"/>
      <c r="AT223" s="191" t="s">
        <v>149</v>
      </c>
      <c r="AU223" s="191" t="s">
        <v>84</v>
      </c>
      <c r="AV223" s="14" t="s">
        <v>84</v>
      </c>
      <c r="AW223" s="14" t="s">
        <v>32</v>
      </c>
      <c r="AX223" s="14" t="s">
        <v>75</v>
      </c>
      <c r="AY223" s="191" t="s">
        <v>137</v>
      </c>
    </row>
    <row r="224" spans="1:65" s="14" customFormat="1">
      <c r="B224" s="190"/>
      <c r="D224" s="179" t="s">
        <v>149</v>
      </c>
      <c r="E224" s="191" t="s">
        <v>1</v>
      </c>
      <c r="F224" s="192" t="s">
        <v>161</v>
      </c>
      <c r="H224" s="193">
        <v>3.5329999999999999</v>
      </c>
      <c r="I224" s="194"/>
      <c r="L224" s="190"/>
      <c r="M224" s="195"/>
      <c r="N224" s="196"/>
      <c r="O224" s="196"/>
      <c r="P224" s="196"/>
      <c r="Q224" s="196"/>
      <c r="R224" s="196"/>
      <c r="S224" s="196"/>
      <c r="T224" s="197"/>
      <c r="AT224" s="191" t="s">
        <v>149</v>
      </c>
      <c r="AU224" s="191" t="s">
        <v>84</v>
      </c>
      <c r="AV224" s="14" t="s">
        <v>84</v>
      </c>
      <c r="AW224" s="14" t="s">
        <v>32</v>
      </c>
      <c r="AX224" s="14" t="s">
        <v>75</v>
      </c>
      <c r="AY224" s="191" t="s">
        <v>137</v>
      </c>
    </row>
    <row r="225" spans="1:65" s="14" customFormat="1">
      <c r="B225" s="190"/>
      <c r="D225" s="179" t="s">
        <v>149</v>
      </c>
      <c r="E225" s="191" t="s">
        <v>1</v>
      </c>
      <c r="F225" s="192" t="s">
        <v>162</v>
      </c>
      <c r="H225" s="193">
        <v>5.3730000000000002</v>
      </c>
      <c r="I225" s="194"/>
      <c r="L225" s="190"/>
      <c r="M225" s="195"/>
      <c r="N225" s="196"/>
      <c r="O225" s="196"/>
      <c r="P225" s="196"/>
      <c r="Q225" s="196"/>
      <c r="R225" s="196"/>
      <c r="S225" s="196"/>
      <c r="T225" s="197"/>
      <c r="AT225" s="191" t="s">
        <v>149</v>
      </c>
      <c r="AU225" s="191" t="s">
        <v>84</v>
      </c>
      <c r="AV225" s="14" t="s">
        <v>84</v>
      </c>
      <c r="AW225" s="14" t="s">
        <v>32</v>
      </c>
      <c r="AX225" s="14" t="s">
        <v>75</v>
      </c>
      <c r="AY225" s="191" t="s">
        <v>137</v>
      </c>
    </row>
    <row r="226" spans="1:65" s="14" customFormat="1">
      <c r="B226" s="190"/>
      <c r="D226" s="179" t="s">
        <v>149</v>
      </c>
      <c r="E226" s="191" t="s">
        <v>1</v>
      </c>
      <c r="F226" s="192" t="s">
        <v>163</v>
      </c>
      <c r="H226" s="193">
        <v>25.802</v>
      </c>
      <c r="I226" s="194"/>
      <c r="L226" s="190"/>
      <c r="M226" s="195"/>
      <c r="N226" s="196"/>
      <c r="O226" s="196"/>
      <c r="P226" s="196"/>
      <c r="Q226" s="196"/>
      <c r="R226" s="196"/>
      <c r="S226" s="196"/>
      <c r="T226" s="197"/>
      <c r="AT226" s="191" t="s">
        <v>149</v>
      </c>
      <c r="AU226" s="191" t="s">
        <v>84</v>
      </c>
      <c r="AV226" s="14" t="s">
        <v>84</v>
      </c>
      <c r="AW226" s="14" t="s">
        <v>32</v>
      </c>
      <c r="AX226" s="14" t="s">
        <v>75</v>
      </c>
      <c r="AY226" s="191" t="s">
        <v>137</v>
      </c>
    </row>
    <row r="227" spans="1:65" s="15" customFormat="1">
      <c r="B227" s="198"/>
      <c r="D227" s="179" t="s">
        <v>149</v>
      </c>
      <c r="E227" s="199" t="s">
        <v>1</v>
      </c>
      <c r="F227" s="200" t="s">
        <v>164</v>
      </c>
      <c r="H227" s="201">
        <v>233.82599999999996</v>
      </c>
      <c r="I227" s="202"/>
      <c r="L227" s="198"/>
      <c r="M227" s="203"/>
      <c r="N227" s="204"/>
      <c r="O227" s="204"/>
      <c r="P227" s="204"/>
      <c r="Q227" s="204"/>
      <c r="R227" s="204"/>
      <c r="S227" s="204"/>
      <c r="T227" s="205"/>
      <c r="AT227" s="199" t="s">
        <v>149</v>
      </c>
      <c r="AU227" s="199" t="s">
        <v>84</v>
      </c>
      <c r="AV227" s="15" t="s">
        <v>145</v>
      </c>
      <c r="AW227" s="15" t="s">
        <v>32</v>
      </c>
      <c r="AX227" s="15" t="s">
        <v>82</v>
      </c>
      <c r="AY227" s="199" t="s">
        <v>137</v>
      </c>
    </row>
    <row r="228" spans="1:65" s="12" customFormat="1" ht="22.9" customHeight="1">
      <c r="B228" s="152"/>
      <c r="D228" s="153" t="s">
        <v>74</v>
      </c>
      <c r="E228" s="163" t="s">
        <v>251</v>
      </c>
      <c r="F228" s="163" t="s">
        <v>252</v>
      </c>
      <c r="I228" s="155"/>
      <c r="J228" s="164">
        <f>BK228</f>
        <v>0</v>
      </c>
      <c r="L228" s="152"/>
      <c r="M228" s="157"/>
      <c r="N228" s="158"/>
      <c r="O228" s="158"/>
      <c r="P228" s="159">
        <f>SUM(P229:P237)</f>
        <v>0</v>
      </c>
      <c r="Q228" s="158"/>
      <c r="R228" s="159">
        <f>SUM(R229:R237)</f>
        <v>0</v>
      </c>
      <c r="S228" s="158"/>
      <c r="T228" s="160">
        <f>SUM(T229:T237)</f>
        <v>0</v>
      </c>
      <c r="AR228" s="153" t="s">
        <v>82</v>
      </c>
      <c r="AT228" s="161" t="s">
        <v>74</v>
      </c>
      <c r="AU228" s="161" t="s">
        <v>82</v>
      </c>
      <c r="AY228" s="153" t="s">
        <v>137</v>
      </c>
      <c r="BK228" s="162">
        <f>SUM(BK229:BK237)</f>
        <v>0</v>
      </c>
    </row>
    <row r="229" spans="1:65" s="2" customFormat="1" ht="24" customHeight="1">
      <c r="A229" s="32"/>
      <c r="B229" s="165"/>
      <c r="C229" s="166" t="s">
        <v>253</v>
      </c>
      <c r="D229" s="166" t="s">
        <v>140</v>
      </c>
      <c r="E229" s="167" t="s">
        <v>254</v>
      </c>
      <c r="F229" s="168" t="s">
        <v>255</v>
      </c>
      <c r="G229" s="169" t="s">
        <v>256</v>
      </c>
      <c r="H229" s="170">
        <v>19.890999999999998</v>
      </c>
      <c r="I229" s="171"/>
      <c r="J229" s="172">
        <f>ROUND(I229*H229,2)</f>
        <v>0</v>
      </c>
      <c r="K229" s="168" t="s">
        <v>144</v>
      </c>
      <c r="L229" s="33"/>
      <c r="M229" s="173" t="s">
        <v>1</v>
      </c>
      <c r="N229" s="174" t="s">
        <v>40</v>
      </c>
      <c r="O229" s="58"/>
      <c r="P229" s="175">
        <f>O229*H229</f>
        <v>0</v>
      </c>
      <c r="Q229" s="175">
        <v>0</v>
      </c>
      <c r="R229" s="175">
        <f>Q229*H229</f>
        <v>0</v>
      </c>
      <c r="S229" s="175">
        <v>0</v>
      </c>
      <c r="T229" s="176">
        <f>S229*H229</f>
        <v>0</v>
      </c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R229" s="177" t="s">
        <v>145</v>
      </c>
      <c r="AT229" s="177" t="s">
        <v>140</v>
      </c>
      <c r="AU229" s="177" t="s">
        <v>84</v>
      </c>
      <c r="AY229" s="17" t="s">
        <v>137</v>
      </c>
      <c r="BE229" s="178">
        <f>IF(N229="základní",J229,0)</f>
        <v>0</v>
      </c>
      <c r="BF229" s="178">
        <f>IF(N229="snížená",J229,0)</f>
        <v>0</v>
      </c>
      <c r="BG229" s="178">
        <f>IF(N229="zákl. přenesená",J229,0)</f>
        <v>0</v>
      </c>
      <c r="BH229" s="178">
        <f>IF(N229="sníž. přenesená",J229,0)</f>
        <v>0</v>
      </c>
      <c r="BI229" s="178">
        <f>IF(N229="nulová",J229,0)</f>
        <v>0</v>
      </c>
      <c r="BJ229" s="17" t="s">
        <v>82</v>
      </c>
      <c r="BK229" s="178">
        <f>ROUND(I229*H229,2)</f>
        <v>0</v>
      </c>
      <c r="BL229" s="17" t="s">
        <v>145</v>
      </c>
      <c r="BM229" s="177" t="s">
        <v>257</v>
      </c>
    </row>
    <row r="230" spans="1:65" s="2" customFormat="1" ht="19.5">
      <c r="A230" s="32"/>
      <c r="B230" s="33"/>
      <c r="C230" s="32"/>
      <c r="D230" s="179" t="s">
        <v>147</v>
      </c>
      <c r="E230" s="32"/>
      <c r="F230" s="180" t="s">
        <v>258</v>
      </c>
      <c r="G230" s="32"/>
      <c r="H230" s="32"/>
      <c r="I230" s="101"/>
      <c r="J230" s="32"/>
      <c r="K230" s="32"/>
      <c r="L230" s="33"/>
      <c r="M230" s="181"/>
      <c r="N230" s="182"/>
      <c r="O230" s="58"/>
      <c r="P230" s="58"/>
      <c r="Q230" s="58"/>
      <c r="R230" s="58"/>
      <c r="S230" s="58"/>
      <c r="T230" s="59"/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T230" s="17" t="s">
        <v>147</v>
      </c>
      <c r="AU230" s="17" t="s">
        <v>84</v>
      </c>
    </row>
    <row r="231" spans="1:65" s="2" customFormat="1" ht="24" customHeight="1">
      <c r="A231" s="32"/>
      <c r="B231" s="165"/>
      <c r="C231" s="166" t="s">
        <v>259</v>
      </c>
      <c r="D231" s="166" t="s">
        <v>140</v>
      </c>
      <c r="E231" s="167" t="s">
        <v>260</v>
      </c>
      <c r="F231" s="168" t="s">
        <v>261</v>
      </c>
      <c r="G231" s="169" t="s">
        <v>256</v>
      </c>
      <c r="H231" s="170">
        <v>19.890999999999998</v>
      </c>
      <c r="I231" s="171"/>
      <c r="J231" s="172">
        <f>ROUND(I231*H231,2)</f>
        <v>0</v>
      </c>
      <c r="K231" s="168" t="s">
        <v>144</v>
      </c>
      <c r="L231" s="33"/>
      <c r="M231" s="173" t="s">
        <v>1</v>
      </c>
      <c r="N231" s="174" t="s">
        <v>40</v>
      </c>
      <c r="O231" s="58"/>
      <c r="P231" s="175">
        <f>O231*H231</f>
        <v>0</v>
      </c>
      <c r="Q231" s="175">
        <v>0</v>
      </c>
      <c r="R231" s="175">
        <f>Q231*H231</f>
        <v>0</v>
      </c>
      <c r="S231" s="175">
        <v>0</v>
      </c>
      <c r="T231" s="176">
        <f>S231*H231</f>
        <v>0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177" t="s">
        <v>145</v>
      </c>
      <c r="AT231" s="177" t="s">
        <v>140</v>
      </c>
      <c r="AU231" s="177" t="s">
        <v>84</v>
      </c>
      <c r="AY231" s="17" t="s">
        <v>137</v>
      </c>
      <c r="BE231" s="178">
        <f>IF(N231="základní",J231,0)</f>
        <v>0</v>
      </c>
      <c r="BF231" s="178">
        <f>IF(N231="snížená",J231,0)</f>
        <v>0</v>
      </c>
      <c r="BG231" s="178">
        <f>IF(N231="zákl. přenesená",J231,0)</f>
        <v>0</v>
      </c>
      <c r="BH231" s="178">
        <f>IF(N231="sníž. přenesená",J231,0)</f>
        <v>0</v>
      </c>
      <c r="BI231" s="178">
        <f>IF(N231="nulová",J231,0)</f>
        <v>0</v>
      </c>
      <c r="BJ231" s="17" t="s">
        <v>82</v>
      </c>
      <c r="BK231" s="178">
        <f>ROUND(I231*H231,2)</f>
        <v>0</v>
      </c>
      <c r="BL231" s="17" t="s">
        <v>145</v>
      </c>
      <c r="BM231" s="177" t="s">
        <v>262</v>
      </c>
    </row>
    <row r="232" spans="1:65" s="2" customFormat="1" ht="19.5">
      <c r="A232" s="32"/>
      <c r="B232" s="33"/>
      <c r="C232" s="32"/>
      <c r="D232" s="179" t="s">
        <v>147</v>
      </c>
      <c r="E232" s="32"/>
      <c r="F232" s="180" t="s">
        <v>263</v>
      </c>
      <c r="G232" s="32"/>
      <c r="H232" s="32"/>
      <c r="I232" s="101"/>
      <c r="J232" s="32"/>
      <c r="K232" s="32"/>
      <c r="L232" s="33"/>
      <c r="M232" s="181"/>
      <c r="N232" s="182"/>
      <c r="O232" s="58"/>
      <c r="P232" s="58"/>
      <c r="Q232" s="58"/>
      <c r="R232" s="58"/>
      <c r="S232" s="58"/>
      <c r="T232" s="59"/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T232" s="17" t="s">
        <v>147</v>
      </c>
      <c r="AU232" s="17" t="s">
        <v>84</v>
      </c>
    </row>
    <row r="233" spans="1:65" s="2" customFormat="1" ht="24" customHeight="1">
      <c r="A233" s="32"/>
      <c r="B233" s="165"/>
      <c r="C233" s="166" t="s">
        <v>264</v>
      </c>
      <c r="D233" s="166" t="s">
        <v>140</v>
      </c>
      <c r="E233" s="167" t="s">
        <v>265</v>
      </c>
      <c r="F233" s="168" t="s">
        <v>266</v>
      </c>
      <c r="G233" s="169" t="s">
        <v>256</v>
      </c>
      <c r="H233" s="170">
        <v>179.01900000000001</v>
      </c>
      <c r="I233" s="171"/>
      <c r="J233" s="172">
        <f>ROUND(I233*H233,2)</f>
        <v>0</v>
      </c>
      <c r="K233" s="168" t="s">
        <v>144</v>
      </c>
      <c r="L233" s="33"/>
      <c r="M233" s="173" t="s">
        <v>1</v>
      </c>
      <c r="N233" s="174" t="s">
        <v>40</v>
      </c>
      <c r="O233" s="58"/>
      <c r="P233" s="175">
        <f>O233*H233</f>
        <v>0</v>
      </c>
      <c r="Q233" s="175">
        <v>0</v>
      </c>
      <c r="R233" s="175">
        <f>Q233*H233</f>
        <v>0</v>
      </c>
      <c r="S233" s="175">
        <v>0</v>
      </c>
      <c r="T233" s="176">
        <f>S233*H233</f>
        <v>0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77" t="s">
        <v>145</v>
      </c>
      <c r="AT233" s="177" t="s">
        <v>140</v>
      </c>
      <c r="AU233" s="177" t="s">
        <v>84</v>
      </c>
      <c r="AY233" s="17" t="s">
        <v>137</v>
      </c>
      <c r="BE233" s="178">
        <f>IF(N233="základní",J233,0)</f>
        <v>0</v>
      </c>
      <c r="BF233" s="178">
        <f>IF(N233="snížená",J233,0)</f>
        <v>0</v>
      </c>
      <c r="BG233" s="178">
        <f>IF(N233="zákl. přenesená",J233,0)</f>
        <v>0</v>
      </c>
      <c r="BH233" s="178">
        <f>IF(N233="sníž. přenesená",J233,0)</f>
        <v>0</v>
      </c>
      <c r="BI233" s="178">
        <f>IF(N233="nulová",J233,0)</f>
        <v>0</v>
      </c>
      <c r="BJ233" s="17" t="s">
        <v>82</v>
      </c>
      <c r="BK233" s="178">
        <f>ROUND(I233*H233,2)</f>
        <v>0</v>
      </c>
      <c r="BL233" s="17" t="s">
        <v>145</v>
      </c>
      <c r="BM233" s="177" t="s">
        <v>267</v>
      </c>
    </row>
    <row r="234" spans="1:65" s="2" customFormat="1" ht="29.25">
      <c r="A234" s="32"/>
      <c r="B234" s="33"/>
      <c r="C234" s="32"/>
      <c r="D234" s="179" t="s">
        <v>147</v>
      </c>
      <c r="E234" s="32"/>
      <c r="F234" s="180" t="s">
        <v>268</v>
      </c>
      <c r="G234" s="32"/>
      <c r="H234" s="32"/>
      <c r="I234" s="101"/>
      <c r="J234" s="32"/>
      <c r="K234" s="32"/>
      <c r="L234" s="33"/>
      <c r="M234" s="181"/>
      <c r="N234" s="182"/>
      <c r="O234" s="58"/>
      <c r="P234" s="58"/>
      <c r="Q234" s="58"/>
      <c r="R234" s="58"/>
      <c r="S234" s="58"/>
      <c r="T234" s="59"/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T234" s="17" t="s">
        <v>147</v>
      </c>
      <c r="AU234" s="17" t="s">
        <v>84</v>
      </c>
    </row>
    <row r="235" spans="1:65" s="14" customFormat="1">
      <c r="B235" s="190"/>
      <c r="D235" s="179" t="s">
        <v>149</v>
      </c>
      <c r="F235" s="192" t="s">
        <v>269</v>
      </c>
      <c r="H235" s="193">
        <v>179.01900000000001</v>
      </c>
      <c r="I235" s="194"/>
      <c r="L235" s="190"/>
      <c r="M235" s="195"/>
      <c r="N235" s="196"/>
      <c r="O235" s="196"/>
      <c r="P235" s="196"/>
      <c r="Q235" s="196"/>
      <c r="R235" s="196"/>
      <c r="S235" s="196"/>
      <c r="T235" s="197"/>
      <c r="AT235" s="191" t="s">
        <v>149</v>
      </c>
      <c r="AU235" s="191" t="s">
        <v>84</v>
      </c>
      <c r="AV235" s="14" t="s">
        <v>84</v>
      </c>
      <c r="AW235" s="14" t="s">
        <v>3</v>
      </c>
      <c r="AX235" s="14" t="s">
        <v>82</v>
      </c>
      <c r="AY235" s="191" t="s">
        <v>137</v>
      </c>
    </row>
    <row r="236" spans="1:65" s="2" customFormat="1" ht="24" customHeight="1">
      <c r="A236" s="32"/>
      <c r="B236" s="165"/>
      <c r="C236" s="166" t="s">
        <v>270</v>
      </c>
      <c r="D236" s="166" t="s">
        <v>140</v>
      </c>
      <c r="E236" s="167" t="s">
        <v>271</v>
      </c>
      <c r="F236" s="168" t="s">
        <v>272</v>
      </c>
      <c r="G236" s="169" t="s">
        <v>256</v>
      </c>
      <c r="H236" s="170">
        <v>19.890999999999998</v>
      </c>
      <c r="I236" s="171"/>
      <c r="J236" s="172">
        <f>ROUND(I236*H236,2)</f>
        <v>0</v>
      </c>
      <c r="K236" s="168" t="s">
        <v>144</v>
      </c>
      <c r="L236" s="33"/>
      <c r="M236" s="173" t="s">
        <v>1</v>
      </c>
      <c r="N236" s="174" t="s">
        <v>40</v>
      </c>
      <c r="O236" s="58"/>
      <c r="P236" s="175">
        <f>O236*H236</f>
        <v>0</v>
      </c>
      <c r="Q236" s="175">
        <v>0</v>
      </c>
      <c r="R236" s="175">
        <f>Q236*H236</f>
        <v>0</v>
      </c>
      <c r="S236" s="175">
        <v>0</v>
      </c>
      <c r="T236" s="176">
        <f>S236*H236</f>
        <v>0</v>
      </c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177" t="s">
        <v>145</v>
      </c>
      <c r="AT236" s="177" t="s">
        <v>140</v>
      </c>
      <c r="AU236" s="177" t="s">
        <v>84</v>
      </c>
      <c r="AY236" s="17" t="s">
        <v>137</v>
      </c>
      <c r="BE236" s="178">
        <f>IF(N236="základní",J236,0)</f>
        <v>0</v>
      </c>
      <c r="BF236" s="178">
        <f>IF(N236="snížená",J236,0)</f>
        <v>0</v>
      </c>
      <c r="BG236" s="178">
        <f>IF(N236="zákl. přenesená",J236,0)</f>
        <v>0</v>
      </c>
      <c r="BH236" s="178">
        <f>IF(N236="sníž. přenesená",J236,0)</f>
        <v>0</v>
      </c>
      <c r="BI236" s="178">
        <f>IF(N236="nulová",J236,0)</f>
        <v>0</v>
      </c>
      <c r="BJ236" s="17" t="s">
        <v>82</v>
      </c>
      <c r="BK236" s="178">
        <f>ROUND(I236*H236,2)</f>
        <v>0</v>
      </c>
      <c r="BL236" s="17" t="s">
        <v>145</v>
      </c>
      <c r="BM236" s="177" t="s">
        <v>273</v>
      </c>
    </row>
    <row r="237" spans="1:65" s="2" customFormat="1" ht="29.25">
      <c r="A237" s="32"/>
      <c r="B237" s="33"/>
      <c r="C237" s="32"/>
      <c r="D237" s="179" t="s">
        <v>147</v>
      </c>
      <c r="E237" s="32"/>
      <c r="F237" s="180" t="s">
        <v>274</v>
      </c>
      <c r="G237" s="32"/>
      <c r="H237" s="32"/>
      <c r="I237" s="101"/>
      <c r="J237" s="32"/>
      <c r="K237" s="32"/>
      <c r="L237" s="33"/>
      <c r="M237" s="181"/>
      <c r="N237" s="182"/>
      <c r="O237" s="58"/>
      <c r="P237" s="58"/>
      <c r="Q237" s="58"/>
      <c r="R237" s="58"/>
      <c r="S237" s="58"/>
      <c r="T237" s="59"/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T237" s="17" t="s">
        <v>147</v>
      </c>
      <c r="AU237" s="17" t="s">
        <v>84</v>
      </c>
    </row>
    <row r="238" spans="1:65" s="12" customFormat="1" ht="22.9" customHeight="1">
      <c r="B238" s="152"/>
      <c r="D238" s="153" t="s">
        <v>74</v>
      </c>
      <c r="E238" s="163" t="s">
        <v>275</v>
      </c>
      <c r="F238" s="163" t="s">
        <v>276</v>
      </c>
      <c r="I238" s="155"/>
      <c r="J238" s="164">
        <f>BK238</f>
        <v>0</v>
      </c>
      <c r="L238" s="152"/>
      <c r="M238" s="157"/>
      <c r="N238" s="158"/>
      <c r="O238" s="158"/>
      <c r="P238" s="159">
        <f>SUM(P239:P240)</f>
        <v>0</v>
      </c>
      <c r="Q238" s="158"/>
      <c r="R238" s="159">
        <f>SUM(R239:R240)</f>
        <v>0</v>
      </c>
      <c r="S238" s="158"/>
      <c r="T238" s="160">
        <f>SUM(T239:T240)</f>
        <v>0</v>
      </c>
      <c r="AR238" s="153" t="s">
        <v>82</v>
      </c>
      <c r="AT238" s="161" t="s">
        <v>74</v>
      </c>
      <c r="AU238" s="161" t="s">
        <v>82</v>
      </c>
      <c r="AY238" s="153" t="s">
        <v>137</v>
      </c>
      <c r="BK238" s="162">
        <f>SUM(BK239:BK240)</f>
        <v>0</v>
      </c>
    </row>
    <row r="239" spans="1:65" s="2" customFormat="1" ht="16.5" customHeight="1">
      <c r="A239" s="32"/>
      <c r="B239" s="165"/>
      <c r="C239" s="166" t="s">
        <v>7</v>
      </c>
      <c r="D239" s="166" t="s">
        <v>140</v>
      </c>
      <c r="E239" s="167" t="s">
        <v>277</v>
      </c>
      <c r="F239" s="168" t="s">
        <v>278</v>
      </c>
      <c r="G239" s="169" t="s">
        <v>256</v>
      </c>
      <c r="H239" s="170">
        <v>14.156000000000001</v>
      </c>
      <c r="I239" s="171"/>
      <c r="J239" s="172">
        <f>ROUND(I239*H239,2)</f>
        <v>0</v>
      </c>
      <c r="K239" s="168" t="s">
        <v>144</v>
      </c>
      <c r="L239" s="33"/>
      <c r="M239" s="173" t="s">
        <v>1</v>
      </c>
      <c r="N239" s="174" t="s">
        <v>40</v>
      </c>
      <c r="O239" s="58"/>
      <c r="P239" s="175">
        <f>O239*H239</f>
        <v>0</v>
      </c>
      <c r="Q239" s="175">
        <v>0</v>
      </c>
      <c r="R239" s="175">
        <f>Q239*H239</f>
        <v>0</v>
      </c>
      <c r="S239" s="175">
        <v>0</v>
      </c>
      <c r="T239" s="176">
        <f>S239*H239</f>
        <v>0</v>
      </c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177" t="s">
        <v>145</v>
      </c>
      <c r="AT239" s="177" t="s">
        <v>140</v>
      </c>
      <c r="AU239" s="177" t="s">
        <v>84</v>
      </c>
      <c r="AY239" s="17" t="s">
        <v>137</v>
      </c>
      <c r="BE239" s="178">
        <f>IF(N239="základní",J239,0)</f>
        <v>0</v>
      </c>
      <c r="BF239" s="178">
        <f>IF(N239="snížená",J239,0)</f>
        <v>0</v>
      </c>
      <c r="BG239" s="178">
        <f>IF(N239="zákl. přenesená",J239,0)</f>
        <v>0</v>
      </c>
      <c r="BH239" s="178">
        <f>IF(N239="sníž. přenesená",J239,0)</f>
        <v>0</v>
      </c>
      <c r="BI239" s="178">
        <f>IF(N239="nulová",J239,0)</f>
        <v>0</v>
      </c>
      <c r="BJ239" s="17" t="s">
        <v>82</v>
      </c>
      <c r="BK239" s="178">
        <f>ROUND(I239*H239,2)</f>
        <v>0</v>
      </c>
      <c r="BL239" s="17" t="s">
        <v>145</v>
      </c>
      <c r="BM239" s="177" t="s">
        <v>279</v>
      </c>
    </row>
    <row r="240" spans="1:65" s="2" customFormat="1" ht="39">
      <c r="A240" s="32"/>
      <c r="B240" s="33"/>
      <c r="C240" s="32"/>
      <c r="D240" s="179" t="s">
        <v>147</v>
      </c>
      <c r="E240" s="32"/>
      <c r="F240" s="180" t="s">
        <v>280</v>
      </c>
      <c r="G240" s="32"/>
      <c r="H240" s="32"/>
      <c r="I240" s="101"/>
      <c r="J240" s="32"/>
      <c r="K240" s="32"/>
      <c r="L240" s="33"/>
      <c r="M240" s="181"/>
      <c r="N240" s="182"/>
      <c r="O240" s="58"/>
      <c r="P240" s="58"/>
      <c r="Q240" s="58"/>
      <c r="R240" s="58"/>
      <c r="S240" s="58"/>
      <c r="T240" s="59"/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T240" s="17" t="s">
        <v>147</v>
      </c>
      <c r="AU240" s="17" t="s">
        <v>84</v>
      </c>
    </row>
    <row r="241" spans="1:65" s="12" customFormat="1" ht="25.9" customHeight="1">
      <c r="B241" s="152"/>
      <c r="D241" s="153" t="s">
        <v>74</v>
      </c>
      <c r="E241" s="154" t="s">
        <v>281</v>
      </c>
      <c r="F241" s="154" t="s">
        <v>282</v>
      </c>
      <c r="I241" s="155"/>
      <c r="J241" s="156">
        <f>BK241</f>
        <v>182241.3</v>
      </c>
      <c r="L241" s="152"/>
      <c r="M241" s="157"/>
      <c r="N241" s="158"/>
      <c r="O241" s="158"/>
      <c r="P241" s="159">
        <f>P242+P263+P266+P277+P297+P325+P394+P402</f>
        <v>0</v>
      </c>
      <c r="Q241" s="158"/>
      <c r="R241" s="159">
        <f>R242+R263+R266+R277+R297+R325+R394+R402</f>
        <v>6.2173228899999993</v>
      </c>
      <c r="S241" s="158"/>
      <c r="T241" s="160">
        <f>T242+T263+T266+T277+T297+T325+T394+T402</f>
        <v>5.8311719999999996</v>
      </c>
      <c r="AR241" s="153" t="s">
        <v>84</v>
      </c>
      <c r="AT241" s="161" t="s">
        <v>74</v>
      </c>
      <c r="AU241" s="161" t="s">
        <v>75</v>
      </c>
      <c r="AY241" s="153" t="s">
        <v>137</v>
      </c>
      <c r="BK241" s="162">
        <f>BK242+BK263+BK266+BK277+BK297+BK325+BK394+BK402</f>
        <v>182241.3</v>
      </c>
    </row>
    <row r="242" spans="1:65" s="12" customFormat="1" ht="22.9" customHeight="1">
      <c r="B242" s="152"/>
      <c r="D242" s="153" t="s">
        <v>74</v>
      </c>
      <c r="E242" s="163" t="s">
        <v>283</v>
      </c>
      <c r="F242" s="163" t="s">
        <v>284</v>
      </c>
      <c r="I242" s="155"/>
      <c r="J242" s="164">
        <f>BK242</f>
        <v>0</v>
      </c>
      <c r="L242" s="152"/>
      <c r="M242" s="157"/>
      <c r="N242" s="158"/>
      <c r="O242" s="158"/>
      <c r="P242" s="159">
        <f>SUM(P243:P262)</f>
        <v>0</v>
      </c>
      <c r="Q242" s="158"/>
      <c r="R242" s="159">
        <f>SUM(R243:R262)</f>
        <v>1.1600000000000003E-2</v>
      </c>
      <c r="S242" s="158"/>
      <c r="T242" s="160">
        <f>SUM(T243:T262)</f>
        <v>0</v>
      </c>
      <c r="AR242" s="153" t="s">
        <v>84</v>
      </c>
      <c r="AT242" s="161" t="s">
        <v>74</v>
      </c>
      <c r="AU242" s="161" t="s">
        <v>82</v>
      </c>
      <c r="AY242" s="153" t="s">
        <v>137</v>
      </c>
      <c r="BK242" s="162">
        <f>SUM(BK243:BK262)</f>
        <v>0</v>
      </c>
    </row>
    <row r="243" spans="1:65" s="2" customFormat="1" ht="16.5" customHeight="1">
      <c r="A243" s="32"/>
      <c r="B243" s="165"/>
      <c r="C243" s="166" t="s">
        <v>285</v>
      </c>
      <c r="D243" s="166" t="s">
        <v>140</v>
      </c>
      <c r="E243" s="167" t="s">
        <v>286</v>
      </c>
      <c r="F243" s="168" t="s">
        <v>287</v>
      </c>
      <c r="G243" s="169" t="s">
        <v>199</v>
      </c>
      <c r="H243" s="170">
        <v>20</v>
      </c>
      <c r="I243" s="171"/>
      <c r="J243" s="172">
        <f>ROUND(I243*H243,2)</f>
        <v>0</v>
      </c>
      <c r="K243" s="168" t="s">
        <v>144</v>
      </c>
      <c r="L243" s="33"/>
      <c r="M243" s="173" t="s">
        <v>1</v>
      </c>
      <c r="N243" s="174" t="s">
        <v>40</v>
      </c>
      <c r="O243" s="58"/>
      <c r="P243" s="175">
        <f>O243*H243</f>
        <v>0</v>
      </c>
      <c r="Q243" s="175">
        <v>0</v>
      </c>
      <c r="R243" s="175">
        <f>Q243*H243</f>
        <v>0</v>
      </c>
      <c r="S243" s="175">
        <v>0</v>
      </c>
      <c r="T243" s="176">
        <f>S243*H243</f>
        <v>0</v>
      </c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177" t="s">
        <v>246</v>
      </c>
      <c r="AT243" s="177" t="s">
        <v>140</v>
      </c>
      <c r="AU243" s="177" t="s">
        <v>84</v>
      </c>
      <c r="AY243" s="17" t="s">
        <v>137</v>
      </c>
      <c r="BE243" s="178">
        <f>IF(N243="základní",J243,0)</f>
        <v>0</v>
      </c>
      <c r="BF243" s="178">
        <f>IF(N243="snížená",J243,0)</f>
        <v>0</v>
      </c>
      <c r="BG243" s="178">
        <f>IF(N243="zákl. přenesená",J243,0)</f>
        <v>0</v>
      </c>
      <c r="BH243" s="178">
        <f>IF(N243="sníž. přenesená",J243,0)</f>
        <v>0</v>
      </c>
      <c r="BI243" s="178">
        <f>IF(N243="nulová",J243,0)</f>
        <v>0</v>
      </c>
      <c r="BJ243" s="17" t="s">
        <v>82</v>
      </c>
      <c r="BK243" s="178">
        <f>ROUND(I243*H243,2)</f>
        <v>0</v>
      </c>
      <c r="BL243" s="17" t="s">
        <v>246</v>
      </c>
      <c r="BM243" s="177" t="s">
        <v>288</v>
      </c>
    </row>
    <row r="244" spans="1:65" s="2" customFormat="1" ht="19.5">
      <c r="A244" s="32"/>
      <c r="B244" s="33"/>
      <c r="C244" s="32"/>
      <c r="D244" s="179" t="s">
        <v>147</v>
      </c>
      <c r="E244" s="32"/>
      <c r="F244" s="180" t="s">
        <v>289</v>
      </c>
      <c r="G244" s="32"/>
      <c r="H244" s="32"/>
      <c r="I244" s="101"/>
      <c r="J244" s="32"/>
      <c r="K244" s="32"/>
      <c r="L244" s="33"/>
      <c r="M244" s="181"/>
      <c r="N244" s="182"/>
      <c r="O244" s="58"/>
      <c r="P244" s="58"/>
      <c r="Q244" s="58"/>
      <c r="R244" s="58"/>
      <c r="S244" s="58"/>
      <c r="T244" s="59"/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T244" s="17" t="s">
        <v>147</v>
      </c>
      <c r="AU244" s="17" t="s">
        <v>84</v>
      </c>
    </row>
    <row r="245" spans="1:65" s="13" customFormat="1">
      <c r="B245" s="183"/>
      <c r="D245" s="179" t="s">
        <v>149</v>
      </c>
      <c r="E245" s="184" t="s">
        <v>1</v>
      </c>
      <c r="F245" s="185" t="s">
        <v>290</v>
      </c>
      <c r="H245" s="184" t="s">
        <v>1</v>
      </c>
      <c r="I245" s="186"/>
      <c r="L245" s="183"/>
      <c r="M245" s="187"/>
      <c r="N245" s="188"/>
      <c r="O245" s="188"/>
      <c r="P245" s="188"/>
      <c r="Q245" s="188"/>
      <c r="R245" s="188"/>
      <c r="S245" s="188"/>
      <c r="T245" s="189"/>
      <c r="AT245" s="184" t="s">
        <v>149</v>
      </c>
      <c r="AU245" s="184" t="s">
        <v>84</v>
      </c>
      <c r="AV245" s="13" t="s">
        <v>82</v>
      </c>
      <c r="AW245" s="13" t="s">
        <v>32</v>
      </c>
      <c r="AX245" s="13" t="s">
        <v>75</v>
      </c>
      <c r="AY245" s="184" t="s">
        <v>137</v>
      </c>
    </row>
    <row r="246" spans="1:65" s="14" customFormat="1">
      <c r="B246" s="190"/>
      <c r="D246" s="179" t="s">
        <v>149</v>
      </c>
      <c r="E246" s="191" t="s">
        <v>1</v>
      </c>
      <c r="F246" s="192" t="s">
        <v>291</v>
      </c>
      <c r="H246" s="193">
        <v>2</v>
      </c>
      <c r="I246" s="194"/>
      <c r="L246" s="190"/>
      <c r="M246" s="195"/>
      <c r="N246" s="196"/>
      <c r="O246" s="196"/>
      <c r="P246" s="196"/>
      <c r="Q246" s="196"/>
      <c r="R246" s="196"/>
      <c r="S246" s="196"/>
      <c r="T246" s="197"/>
      <c r="AT246" s="191" t="s">
        <v>149</v>
      </c>
      <c r="AU246" s="191" t="s">
        <v>84</v>
      </c>
      <c r="AV246" s="14" t="s">
        <v>84</v>
      </c>
      <c r="AW246" s="14" t="s">
        <v>32</v>
      </c>
      <c r="AX246" s="14" t="s">
        <v>75</v>
      </c>
      <c r="AY246" s="191" t="s">
        <v>137</v>
      </c>
    </row>
    <row r="247" spans="1:65" s="14" customFormat="1">
      <c r="B247" s="190"/>
      <c r="D247" s="179" t="s">
        <v>149</v>
      </c>
      <c r="E247" s="191" t="s">
        <v>1</v>
      </c>
      <c r="F247" s="192" t="s">
        <v>292</v>
      </c>
      <c r="H247" s="193">
        <v>5</v>
      </c>
      <c r="I247" s="194"/>
      <c r="L247" s="190"/>
      <c r="M247" s="195"/>
      <c r="N247" s="196"/>
      <c r="O247" s="196"/>
      <c r="P247" s="196"/>
      <c r="Q247" s="196"/>
      <c r="R247" s="196"/>
      <c r="S247" s="196"/>
      <c r="T247" s="197"/>
      <c r="AT247" s="191" t="s">
        <v>149</v>
      </c>
      <c r="AU247" s="191" t="s">
        <v>84</v>
      </c>
      <c r="AV247" s="14" t="s">
        <v>84</v>
      </c>
      <c r="AW247" s="14" t="s">
        <v>32</v>
      </c>
      <c r="AX247" s="14" t="s">
        <v>75</v>
      </c>
      <c r="AY247" s="191" t="s">
        <v>137</v>
      </c>
    </row>
    <row r="248" spans="1:65" s="14" customFormat="1">
      <c r="B248" s="190"/>
      <c r="D248" s="179" t="s">
        <v>149</v>
      </c>
      <c r="E248" s="191" t="s">
        <v>1</v>
      </c>
      <c r="F248" s="192" t="s">
        <v>293</v>
      </c>
      <c r="H248" s="193">
        <v>4</v>
      </c>
      <c r="I248" s="194"/>
      <c r="L248" s="190"/>
      <c r="M248" s="195"/>
      <c r="N248" s="196"/>
      <c r="O248" s="196"/>
      <c r="P248" s="196"/>
      <c r="Q248" s="196"/>
      <c r="R248" s="196"/>
      <c r="S248" s="196"/>
      <c r="T248" s="197"/>
      <c r="AT248" s="191" t="s">
        <v>149</v>
      </c>
      <c r="AU248" s="191" t="s">
        <v>84</v>
      </c>
      <c r="AV248" s="14" t="s">
        <v>84</v>
      </c>
      <c r="AW248" s="14" t="s">
        <v>32</v>
      </c>
      <c r="AX248" s="14" t="s">
        <v>75</v>
      </c>
      <c r="AY248" s="191" t="s">
        <v>137</v>
      </c>
    </row>
    <row r="249" spans="1:65" s="14" customFormat="1">
      <c r="B249" s="190"/>
      <c r="D249" s="179" t="s">
        <v>149</v>
      </c>
      <c r="E249" s="191" t="s">
        <v>1</v>
      </c>
      <c r="F249" s="192" t="s">
        <v>294</v>
      </c>
      <c r="H249" s="193">
        <v>9</v>
      </c>
      <c r="I249" s="194"/>
      <c r="L249" s="190"/>
      <c r="M249" s="195"/>
      <c r="N249" s="196"/>
      <c r="O249" s="196"/>
      <c r="P249" s="196"/>
      <c r="Q249" s="196"/>
      <c r="R249" s="196"/>
      <c r="S249" s="196"/>
      <c r="T249" s="197"/>
      <c r="AT249" s="191" t="s">
        <v>149</v>
      </c>
      <c r="AU249" s="191" t="s">
        <v>84</v>
      </c>
      <c r="AV249" s="14" t="s">
        <v>84</v>
      </c>
      <c r="AW249" s="14" t="s">
        <v>32</v>
      </c>
      <c r="AX249" s="14" t="s">
        <v>75</v>
      </c>
      <c r="AY249" s="191" t="s">
        <v>137</v>
      </c>
    </row>
    <row r="250" spans="1:65" s="15" customFormat="1">
      <c r="B250" s="198"/>
      <c r="D250" s="179" t="s">
        <v>149</v>
      </c>
      <c r="E250" s="199" t="s">
        <v>1</v>
      </c>
      <c r="F250" s="200" t="s">
        <v>164</v>
      </c>
      <c r="H250" s="201">
        <v>20</v>
      </c>
      <c r="I250" s="202"/>
      <c r="L250" s="198"/>
      <c r="M250" s="203"/>
      <c r="N250" s="204"/>
      <c r="O250" s="204"/>
      <c r="P250" s="204"/>
      <c r="Q250" s="204"/>
      <c r="R250" s="204"/>
      <c r="S250" s="204"/>
      <c r="T250" s="205"/>
      <c r="AT250" s="199" t="s">
        <v>149</v>
      </c>
      <c r="AU250" s="199" t="s">
        <v>84</v>
      </c>
      <c r="AV250" s="15" t="s">
        <v>145</v>
      </c>
      <c r="AW250" s="15" t="s">
        <v>32</v>
      </c>
      <c r="AX250" s="15" t="s">
        <v>82</v>
      </c>
      <c r="AY250" s="199" t="s">
        <v>137</v>
      </c>
    </row>
    <row r="251" spans="1:65" s="2" customFormat="1" ht="16.5" customHeight="1">
      <c r="A251" s="32"/>
      <c r="B251" s="165"/>
      <c r="C251" s="206" t="s">
        <v>295</v>
      </c>
      <c r="D251" s="206" t="s">
        <v>205</v>
      </c>
      <c r="E251" s="207" t="s">
        <v>296</v>
      </c>
      <c r="F251" s="208" t="s">
        <v>297</v>
      </c>
      <c r="G251" s="209" t="s">
        <v>199</v>
      </c>
      <c r="H251" s="210">
        <v>5</v>
      </c>
      <c r="I251" s="211"/>
      <c r="J251" s="212">
        <f>ROUND(I251*H251,2)</f>
        <v>0</v>
      </c>
      <c r="K251" s="208" t="s">
        <v>144</v>
      </c>
      <c r="L251" s="213"/>
      <c r="M251" s="214" t="s">
        <v>1</v>
      </c>
      <c r="N251" s="215" t="s">
        <v>40</v>
      </c>
      <c r="O251" s="58"/>
      <c r="P251" s="175">
        <f>O251*H251</f>
        <v>0</v>
      </c>
      <c r="Q251" s="175">
        <v>5.0000000000000001E-4</v>
      </c>
      <c r="R251" s="175">
        <f>Q251*H251</f>
        <v>2.5000000000000001E-3</v>
      </c>
      <c r="S251" s="175">
        <v>0</v>
      </c>
      <c r="T251" s="176">
        <f>S251*H251</f>
        <v>0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77" t="s">
        <v>298</v>
      </c>
      <c r="AT251" s="177" t="s">
        <v>205</v>
      </c>
      <c r="AU251" s="177" t="s">
        <v>84</v>
      </c>
      <c r="AY251" s="17" t="s">
        <v>137</v>
      </c>
      <c r="BE251" s="178">
        <f>IF(N251="základní",J251,0)</f>
        <v>0</v>
      </c>
      <c r="BF251" s="178">
        <f>IF(N251="snížená",J251,0)</f>
        <v>0</v>
      </c>
      <c r="BG251" s="178">
        <f>IF(N251="zákl. přenesená",J251,0)</f>
        <v>0</v>
      </c>
      <c r="BH251" s="178">
        <f>IF(N251="sníž. přenesená",J251,0)</f>
        <v>0</v>
      </c>
      <c r="BI251" s="178">
        <f>IF(N251="nulová",J251,0)</f>
        <v>0</v>
      </c>
      <c r="BJ251" s="17" t="s">
        <v>82</v>
      </c>
      <c r="BK251" s="178">
        <f>ROUND(I251*H251,2)</f>
        <v>0</v>
      </c>
      <c r="BL251" s="17" t="s">
        <v>246</v>
      </c>
      <c r="BM251" s="177" t="s">
        <v>299</v>
      </c>
    </row>
    <row r="252" spans="1:65" s="2" customFormat="1">
      <c r="A252" s="32"/>
      <c r="B252" s="33"/>
      <c r="C252" s="32"/>
      <c r="D252" s="179" t="s">
        <v>147</v>
      </c>
      <c r="E252" s="32"/>
      <c r="F252" s="180" t="s">
        <v>297</v>
      </c>
      <c r="G252" s="32"/>
      <c r="H252" s="32"/>
      <c r="I252" s="101"/>
      <c r="J252" s="32"/>
      <c r="K252" s="32"/>
      <c r="L252" s="33"/>
      <c r="M252" s="181"/>
      <c r="N252" s="182"/>
      <c r="O252" s="58"/>
      <c r="P252" s="58"/>
      <c r="Q252" s="58"/>
      <c r="R252" s="58"/>
      <c r="S252" s="58"/>
      <c r="T252" s="59"/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T252" s="17" t="s">
        <v>147</v>
      </c>
      <c r="AU252" s="17" t="s">
        <v>84</v>
      </c>
    </row>
    <row r="253" spans="1:65" s="2" customFormat="1" ht="16.5" customHeight="1">
      <c r="A253" s="32"/>
      <c r="B253" s="165"/>
      <c r="C253" s="206" t="s">
        <v>300</v>
      </c>
      <c r="D253" s="206" t="s">
        <v>205</v>
      </c>
      <c r="E253" s="207" t="s">
        <v>301</v>
      </c>
      <c r="F253" s="208" t="s">
        <v>302</v>
      </c>
      <c r="G253" s="209" t="s">
        <v>199</v>
      </c>
      <c r="H253" s="210">
        <v>9</v>
      </c>
      <c r="I253" s="211"/>
      <c r="J253" s="212">
        <f>ROUND(I253*H253,2)</f>
        <v>0</v>
      </c>
      <c r="K253" s="208" t="s">
        <v>1</v>
      </c>
      <c r="L253" s="213"/>
      <c r="M253" s="214" t="s">
        <v>1</v>
      </c>
      <c r="N253" s="215" t="s">
        <v>40</v>
      </c>
      <c r="O253" s="58"/>
      <c r="P253" s="175">
        <f>O253*H253</f>
        <v>0</v>
      </c>
      <c r="Q253" s="175">
        <v>5.0000000000000001E-4</v>
      </c>
      <c r="R253" s="175">
        <f>Q253*H253</f>
        <v>4.5000000000000005E-3</v>
      </c>
      <c r="S253" s="175">
        <v>0</v>
      </c>
      <c r="T253" s="176">
        <f>S253*H253</f>
        <v>0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77" t="s">
        <v>298</v>
      </c>
      <c r="AT253" s="177" t="s">
        <v>205</v>
      </c>
      <c r="AU253" s="177" t="s">
        <v>84</v>
      </c>
      <c r="AY253" s="17" t="s">
        <v>137</v>
      </c>
      <c r="BE253" s="178">
        <f>IF(N253="základní",J253,0)</f>
        <v>0</v>
      </c>
      <c r="BF253" s="178">
        <f>IF(N253="snížená",J253,0)</f>
        <v>0</v>
      </c>
      <c r="BG253" s="178">
        <f>IF(N253="zákl. přenesená",J253,0)</f>
        <v>0</v>
      </c>
      <c r="BH253" s="178">
        <f>IF(N253="sníž. přenesená",J253,0)</f>
        <v>0</v>
      </c>
      <c r="BI253" s="178">
        <f>IF(N253="nulová",J253,0)</f>
        <v>0</v>
      </c>
      <c r="BJ253" s="17" t="s">
        <v>82</v>
      </c>
      <c r="BK253" s="178">
        <f>ROUND(I253*H253,2)</f>
        <v>0</v>
      </c>
      <c r="BL253" s="17" t="s">
        <v>246</v>
      </c>
      <c r="BM253" s="177" t="s">
        <v>303</v>
      </c>
    </row>
    <row r="254" spans="1:65" s="2" customFormat="1">
      <c r="A254" s="32"/>
      <c r="B254" s="33"/>
      <c r="C254" s="32"/>
      <c r="D254" s="179" t="s">
        <v>147</v>
      </c>
      <c r="E254" s="32"/>
      <c r="F254" s="180" t="s">
        <v>304</v>
      </c>
      <c r="G254" s="32"/>
      <c r="H254" s="32"/>
      <c r="I254" s="101"/>
      <c r="J254" s="32"/>
      <c r="K254" s="32"/>
      <c r="L254" s="33"/>
      <c r="M254" s="181"/>
      <c r="N254" s="182"/>
      <c r="O254" s="58"/>
      <c r="P254" s="58"/>
      <c r="Q254" s="58"/>
      <c r="R254" s="58"/>
      <c r="S254" s="58"/>
      <c r="T254" s="59"/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T254" s="17" t="s">
        <v>147</v>
      </c>
      <c r="AU254" s="17" t="s">
        <v>84</v>
      </c>
    </row>
    <row r="255" spans="1:65" s="2" customFormat="1" ht="16.5" customHeight="1">
      <c r="A255" s="32"/>
      <c r="B255" s="165"/>
      <c r="C255" s="206" t="s">
        <v>305</v>
      </c>
      <c r="D255" s="206" t="s">
        <v>205</v>
      </c>
      <c r="E255" s="207" t="s">
        <v>306</v>
      </c>
      <c r="F255" s="208" t="s">
        <v>307</v>
      </c>
      <c r="G255" s="209" t="s">
        <v>199</v>
      </c>
      <c r="H255" s="210">
        <v>4</v>
      </c>
      <c r="I255" s="211"/>
      <c r="J255" s="212">
        <f>ROUND(I255*H255,2)</f>
        <v>0</v>
      </c>
      <c r="K255" s="208" t="s">
        <v>144</v>
      </c>
      <c r="L255" s="213"/>
      <c r="M255" s="214" t="s">
        <v>1</v>
      </c>
      <c r="N255" s="215" t="s">
        <v>40</v>
      </c>
      <c r="O255" s="58"/>
      <c r="P255" s="175">
        <f>O255*H255</f>
        <v>0</v>
      </c>
      <c r="Q255" s="175">
        <v>5.0000000000000001E-4</v>
      </c>
      <c r="R255" s="175">
        <f>Q255*H255</f>
        <v>2E-3</v>
      </c>
      <c r="S255" s="175">
        <v>0</v>
      </c>
      <c r="T255" s="176">
        <f>S255*H255</f>
        <v>0</v>
      </c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R255" s="177" t="s">
        <v>298</v>
      </c>
      <c r="AT255" s="177" t="s">
        <v>205</v>
      </c>
      <c r="AU255" s="177" t="s">
        <v>84</v>
      </c>
      <c r="AY255" s="17" t="s">
        <v>137</v>
      </c>
      <c r="BE255" s="178">
        <f>IF(N255="základní",J255,0)</f>
        <v>0</v>
      </c>
      <c r="BF255" s="178">
        <f>IF(N255="snížená",J255,0)</f>
        <v>0</v>
      </c>
      <c r="BG255" s="178">
        <f>IF(N255="zákl. přenesená",J255,0)</f>
        <v>0</v>
      </c>
      <c r="BH255" s="178">
        <f>IF(N255="sníž. přenesená",J255,0)</f>
        <v>0</v>
      </c>
      <c r="BI255" s="178">
        <f>IF(N255="nulová",J255,0)</f>
        <v>0</v>
      </c>
      <c r="BJ255" s="17" t="s">
        <v>82</v>
      </c>
      <c r="BK255" s="178">
        <f>ROUND(I255*H255,2)</f>
        <v>0</v>
      </c>
      <c r="BL255" s="17" t="s">
        <v>246</v>
      </c>
      <c r="BM255" s="177" t="s">
        <v>308</v>
      </c>
    </row>
    <row r="256" spans="1:65" s="2" customFormat="1">
      <c r="A256" s="32"/>
      <c r="B256" s="33"/>
      <c r="C256" s="32"/>
      <c r="D256" s="179" t="s">
        <v>147</v>
      </c>
      <c r="E256" s="32"/>
      <c r="F256" s="180" t="s">
        <v>307</v>
      </c>
      <c r="G256" s="32"/>
      <c r="H256" s="32"/>
      <c r="I256" s="101"/>
      <c r="J256" s="32"/>
      <c r="K256" s="32"/>
      <c r="L256" s="33"/>
      <c r="M256" s="181"/>
      <c r="N256" s="182"/>
      <c r="O256" s="58"/>
      <c r="P256" s="58"/>
      <c r="Q256" s="58"/>
      <c r="R256" s="58"/>
      <c r="S256" s="58"/>
      <c r="T256" s="59"/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T256" s="17" t="s">
        <v>147</v>
      </c>
      <c r="AU256" s="17" t="s">
        <v>84</v>
      </c>
    </row>
    <row r="257" spans="1:65" s="2" customFormat="1" ht="16.5" customHeight="1">
      <c r="A257" s="32"/>
      <c r="B257" s="165"/>
      <c r="C257" s="206" t="s">
        <v>309</v>
      </c>
      <c r="D257" s="206" t="s">
        <v>205</v>
      </c>
      <c r="E257" s="207" t="s">
        <v>310</v>
      </c>
      <c r="F257" s="208" t="s">
        <v>311</v>
      </c>
      <c r="G257" s="209" t="s">
        <v>199</v>
      </c>
      <c r="H257" s="210">
        <v>2</v>
      </c>
      <c r="I257" s="211"/>
      <c r="J257" s="212">
        <f>ROUND(I257*H257,2)</f>
        <v>0</v>
      </c>
      <c r="K257" s="208" t="s">
        <v>144</v>
      </c>
      <c r="L257" s="213"/>
      <c r="M257" s="214" t="s">
        <v>1</v>
      </c>
      <c r="N257" s="215" t="s">
        <v>40</v>
      </c>
      <c r="O257" s="58"/>
      <c r="P257" s="175">
        <f>O257*H257</f>
        <v>0</v>
      </c>
      <c r="Q257" s="175">
        <v>5.0000000000000001E-4</v>
      </c>
      <c r="R257" s="175">
        <f>Q257*H257</f>
        <v>1E-3</v>
      </c>
      <c r="S257" s="175">
        <v>0</v>
      </c>
      <c r="T257" s="176">
        <f>S257*H257</f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77" t="s">
        <v>298</v>
      </c>
      <c r="AT257" s="177" t="s">
        <v>205</v>
      </c>
      <c r="AU257" s="177" t="s">
        <v>84</v>
      </c>
      <c r="AY257" s="17" t="s">
        <v>137</v>
      </c>
      <c r="BE257" s="178">
        <f>IF(N257="základní",J257,0)</f>
        <v>0</v>
      </c>
      <c r="BF257" s="178">
        <f>IF(N257="snížená",J257,0)</f>
        <v>0</v>
      </c>
      <c r="BG257" s="178">
        <f>IF(N257="zákl. přenesená",J257,0)</f>
        <v>0</v>
      </c>
      <c r="BH257" s="178">
        <f>IF(N257="sníž. přenesená",J257,0)</f>
        <v>0</v>
      </c>
      <c r="BI257" s="178">
        <f>IF(N257="nulová",J257,0)</f>
        <v>0</v>
      </c>
      <c r="BJ257" s="17" t="s">
        <v>82</v>
      </c>
      <c r="BK257" s="178">
        <f>ROUND(I257*H257,2)</f>
        <v>0</v>
      </c>
      <c r="BL257" s="17" t="s">
        <v>246</v>
      </c>
      <c r="BM257" s="177" t="s">
        <v>312</v>
      </c>
    </row>
    <row r="258" spans="1:65" s="2" customFormat="1">
      <c r="A258" s="32"/>
      <c r="B258" s="33"/>
      <c r="C258" s="32"/>
      <c r="D258" s="179" t="s">
        <v>147</v>
      </c>
      <c r="E258" s="32"/>
      <c r="F258" s="180" t="s">
        <v>311</v>
      </c>
      <c r="G258" s="32"/>
      <c r="H258" s="32"/>
      <c r="I258" s="101"/>
      <c r="J258" s="32"/>
      <c r="K258" s="32"/>
      <c r="L258" s="33"/>
      <c r="M258" s="181"/>
      <c r="N258" s="182"/>
      <c r="O258" s="58"/>
      <c r="P258" s="58"/>
      <c r="Q258" s="58"/>
      <c r="R258" s="58"/>
      <c r="S258" s="58"/>
      <c r="T258" s="59"/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T258" s="17" t="s">
        <v>147</v>
      </c>
      <c r="AU258" s="17" t="s">
        <v>84</v>
      </c>
    </row>
    <row r="259" spans="1:65" s="2" customFormat="1" ht="24" customHeight="1">
      <c r="A259" s="32"/>
      <c r="B259" s="165"/>
      <c r="C259" s="206" t="s">
        <v>313</v>
      </c>
      <c r="D259" s="206" t="s">
        <v>205</v>
      </c>
      <c r="E259" s="207" t="s">
        <v>314</v>
      </c>
      <c r="F259" s="208" t="s">
        <v>315</v>
      </c>
      <c r="G259" s="209" t="s">
        <v>199</v>
      </c>
      <c r="H259" s="210">
        <v>2</v>
      </c>
      <c r="I259" s="211"/>
      <c r="J259" s="212">
        <f>ROUND(I259*H259,2)</f>
        <v>0</v>
      </c>
      <c r="K259" s="208" t="s">
        <v>144</v>
      </c>
      <c r="L259" s="213"/>
      <c r="M259" s="214" t="s">
        <v>1</v>
      </c>
      <c r="N259" s="215" t="s">
        <v>40</v>
      </c>
      <c r="O259" s="58"/>
      <c r="P259" s="175">
        <f>O259*H259</f>
        <v>0</v>
      </c>
      <c r="Q259" s="175">
        <v>8.0000000000000004E-4</v>
      </c>
      <c r="R259" s="175">
        <f>Q259*H259</f>
        <v>1.6000000000000001E-3</v>
      </c>
      <c r="S259" s="175">
        <v>0</v>
      </c>
      <c r="T259" s="176">
        <f>S259*H259</f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77" t="s">
        <v>298</v>
      </c>
      <c r="AT259" s="177" t="s">
        <v>205</v>
      </c>
      <c r="AU259" s="177" t="s">
        <v>84</v>
      </c>
      <c r="AY259" s="17" t="s">
        <v>137</v>
      </c>
      <c r="BE259" s="178">
        <f>IF(N259="základní",J259,0)</f>
        <v>0</v>
      </c>
      <c r="BF259" s="178">
        <f>IF(N259="snížená",J259,0)</f>
        <v>0</v>
      </c>
      <c r="BG259" s="178">
        <f>IF(N259="zákl. přenesená",J259,0)</f>
        <v>0</v>
      </c>
      <c r="BH259" s="178">
        <f>IF(N259="sníž. přenesená",J259,0)</f>
        <v>0</v>
      </c>
      <c r="BI259" s="178">
        <f>IF(N259="nulová",J259,0)</f>
        <v>0</v>
      </c>
      <c r="BJ259" s="17" t="s">
        <v>82</v>
      </c>
      <c r="BK259" s="178">
        <f>ROUND(I259*H259,2)</f>
        <v>0</v>
      </c>
      <c r="BL259" s="17" t="s">
        <v>246</v>
      </c>
      <c r="BM259" s="177" t="s">
        <v>316</v>
      </c>
    </row>
    <row r="260" spans="1:65" s="2" customFormat="1">
      <c r="A260" s="32"/>
      <c r="B260" s="33"/>
      <c r="C260" s="32"/>
      <c r="D260" s="179" t="s">
        <v>147</v>
      </c>
      <c r="E260" s="32"/>
      <c r="F260" s="180" t="s">
        <v>315</v>
      </c>
      <c r="G260" s="32"/>
      <c r="H260" s="32"/>
      <c r="I260" s="101"/>
      <c r="J260" s="32"/>
      <c r="K260" s="32"/>
      <c r="L260" s="33"/>
      <c r="M260" s="181"/>
      <c r="N260" s="182"/>
      <c r="O260" s="58"/>
      <c r="P260" s="58"/>
      <c r="Q260" s="58"/>
      <c r="R260" s="58"/>
      <c r="S260" s="58"/>
      <c r="T260" s="59"/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T260" s="17" t="s">
        <v>147</v>
      </c>
      <c r="AU260" s="17" t="s">
        <v>84</v>
      </c>
    </row>
    <row r="261" spans="1:65" s="2" customFormat="1" ht="24" customHeight="1">
      <c r="A261" s="32"/>
      <c r="B261" s="165"/>
      <c r="C261" s="166" t="s">
        <v>317</v>
      </c>
      <c r="D261" s="166" t="s">
        <v>140</v>
      </c>
      <c r="E261" s="167" t="s">
        <v>318</v>
      </c>
      <c r="F261" s="168" t="s">
        <v>319</v>
      </c>
      <c r="G261" s="169" t="s">
        <v>256</v>
      </c>
      <c r="H261" s="170">
        <v>1.2E-2</v>
      </c>
      <c r="I261" s="171"/>
      <c r="J261" s="172">
        <f>ROUND(I261*H261,2)</f>
        <v>0</v>
      </c>
      <c r="K261" s="168" t="s">
        <v>144</v>
      </c>
      <c r="L261" s="33"/>
      <c r="M261" s="173" t="s">
        <v>1</v>
      </c>
      <c r="N261" s="174" t="s">
        <v>40</v>
      </c>
      <c r="O261" s="58"/>
      <c r="P261" s="175">
        <f>O261*H261</f>
        <v>0</v>
      </c>
      <c r="Q261" s="175">
        <v>0</v>
      </c>
      <c r="R261" s="175">
        <f>Q261*H261</f>
        <v>0</v>
      </c>
      <c r="S261" s="175">
        <v>0</v>
      </c>
      <c r="T261" s="176">
        <f>S261*H261</f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77" t="s">
        <v>246</v>
      </c>
      <c r="AT261" s="177" t="s">
        <v>140</v>
      </c>
      <c r="AU261" s="177" t="s">
        <v>84</v>
      </c>
      <c r="AY261" s="17" t="s">
        <v>137</v>
      </c>
      <c r="BE261" s="178">
        <f>IF(N261="základní",J261,0)</f>
        <v>0</v>
      </c>
      <c r="BF261" s="178">
        <f>IF(N261="snížená",J261,0)</f>
        <v>0</v>
      </c>
      <c r="BG261" s="178">
        <f>IF(N261="zákl. přenesená",J261,0)</f>
        <v>0</v>
      </c>
      <c r="BH261" s="178">
        <f>IF(N261="sníž. přenesená",J261,0)</f>
        <v>0</v>
      </c>
      <c r="BI261" s="178">
        <f>IF(N261="nulová",J261,0)</f>
        <v>0</v>
      </c>
      <c r="BJ261" s="17" t="s">
        <v>82</v>
      </c>
      <c r="BK261" s="178">
        <f>ROUND(I261*H261,2)</f>
        <v>0</v>
      </c>
      <c r="BL261" s="17" t="s">
        <v>246</v>
      </c>
      <c r="BM261" s="177" t="s">
        <v>320</v>
      </c>
    </row>
    <row r="262" spans="1:65" s="2" customFormat="1" ht="29.25">
      <c r="A262" s="32"/>
      <c r="B262" s="33"/>
      <c r="C262" s="32"/>
      <c r="D262" s="179" t="s">
        <v>147</v>
      </c>
      <c r="E262" s="32"/>
      <c r="F262" s="180" t="s">
        <v>321</v>
      </c>
      <c r="G262" s="32"/>
      <c r="H262" s="32"/>
      <c r="I262" s="101"/>
      <c r="J262" s="32"/>
      <c r="K262" s="32"/>
      <c r="L262" s="33"/>
      <c r="M262" s="181"/>
      <c r="N262" s="182"/>
      <c r="O262" s="58"/>
      <c r="P262" s="58"/>
      <c r="Q262" s="58"/>
      <c r="R262" s="58"/>
      <c r="S262" s="58"/>
      <c r="T262" s="59"/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T262" s="17" t="s">
        <v>147</v>
      </c>
      <c r="AU262" s="17" t="s">
        <v>84</v>
      </c>
    </row>
    <row r="263" spans="1:65" s="12" customFormat="1" ht="22.9" customHeight="1">
      <c r="B263" s="152"/>
      <c r="D263" s="153" t="s">
        <v>74</v>
      </c>
      <c r="E263" s="163" t="s">
        <v>322</v>
      </c>
      <c r="F263" s="163" t="s">
        <v>323</v>
      </c>
      <c r="I263" s="155"/>
      <c r="J263" s="164">
        <f>BK263</f>
        <v>50000</v>
      </c>
      <c r="L263" s="152"/>
      <c r="M263" s="157"/>
      <c r="N263" s="158"/>
      <c r="O263" s="158"/>
      <c r="P263" s="159">
        <f>SUM(P264:P265)</f>
        <v>0</v>
      </c>
      <c r="Q263" s="158"/>
      <c r="R263" s="159">
        <f>SUM(R264:R265)</f>
        <v>0</v>
      </c>
      <c r="S263" s="158"/>
      <c r="T263" s="160">
        <f>SUM(T264:T265)</f>
        <v>0</v>
      </c>
      <c r="AR263" s="153" t="s">
        <v>84</v>
      </c>
      <c r="AT263" s="161" t="s">
        <v>74</v>
      </c>
      <c r="AU263" s="161" t="s">
        <v>82</v>
      </c>
      <c r="AY263" s="153" t="s">
        <v>137</v>
      </c>
      <c r="BK263" s="162">
        <f>SUM(BK264:BK265)</f>
        <v>50000</v>
      </c>
    </row>
    <row r="264" spans="1:65" s="2" customFormat="1" ht="24" customHeight="1">
      <c r="A264" s="32"/>
      <c r="B264" s="165"/>
      <c r="C264" s="166" t="s">
        <v>324</v>
      </c>
      <c r="D264" s="166" t="s">
        <v>140</v>
      </c>
      <c r="E264" s="167" t="s">
        <v>325</v>
      </c>
      <c r="F264" s="168" t="s">
        <v>326</v>
      </c>
      <c r="G264" s="169" t="s">
        <v>217</v>
      </c>
      <c r="H264" s="170">
        <v>1</v>
      </c>
      <c r="I264" s="227">
        <v>50000</v>
      </c>
      <c r="J264" s="172">
        <f>ROUND(I264*H264,2)</f>
        <v>50000</v>
      </c>
      <c r="K264" s="168" t="s">
        <v>1</v>
      </c>
      <c r="L264" s="33"/>
      <c r="M264" s="173" t="s">
        <v>1</v>
      </c>
      <c r="N264" s="174" t="s">
        <v>40</v>
      </c>
      <c r="O264" s="58"/>
      <c r="P264" s="175">
        <f>O264*H264</f>
        <v>0</v>
      </c>
      <c r="Q264" s="175">
        <v>0</v>
      </c>
      <c r="R264" s="175">
        <f>Q264*H264</f>
        <v>0</v>
      </c>
      <c r="S264" s="175">
        <v>0</v>
      </c>
      <c r="T264" s="176">
        <f>S264*H264</f>
        <v>0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77" t="s">
        <v>246</v>
      </c>
      <c r="AT264" s="177" t="s">
        <v>140</v>
      </c>
      <c r="AU264" s="177" t="s">
        <v>84</v>
      </c>
      <c r="AY264" s="17" t="s">
        <v>137</v>
      </c>
      <c r="BE264" s="178">
        <f>IF(N264="základní",J264,0)</f>
        <v>50000</v>
      </c>
      <c r="BF264" s="178">
        <f>IF(N264="snížená",J264,0)</f>
        <v>0</v>
      </c>
      <c r="BG264" s="178">
        <f>IF(N264="zákl. přenesená",J264,0)</f>
        <v>0</v>
      </c>
      <c r="BH264" s="178">
        <f>IF(N264="sníž. přenesená",J264,0)</f>
        <v>0</v>
      </c>
      <c r="BI264" s="178">
        <f>IF(N264="nulová",J264,0)</f>
        <v>0</v>
      </c>
      <c r="BJ264" s="17" t="s">
        <v>82</v>
      </c>
      <c r="BK264" s="178">
        <f>ROUND(I264*H264,2)</f>
        <v>50000</v>
      </c>
      <c r="BL264" s="17" t="s">
        <v>246</v>
      </c>
      <c r="BM264" s="177" t="s">
        <v>327</v>
      </c>
    </row>
    <row r="265" spans="1:65" s="2" customFormat="1" ht="117">
      <c r="A265" s="32"/>
      <c r="B265" s="33"/>
      <c r="C265" s="32"/>
      <c r="D265" s="179" t="s">
        <v>147</v>
      </c>
      <c r="E265" s="32"/>
      <c r="F265" s="180" t="s">
        <v>328</v>
      </c>
      <c r="G265" s="32"/>
      <c r="H265" s="32"/>
      <c r="I265" s="101"/>
      <c r="J265" s="32"/>
      <c r="K265" s="32"/>
      <c r="L265" s="33"/>
      <c r="M265" s="181"/>
      <c r="N265" s="182"/>
      <c r="O265" s="58"/>
      <c r="P265" s="58"/>
      <c r="Q265" s="58"/>
      <c r="R265" s="58"/>
      <c r="S265" s="58"/>
      <c r="T265" s="59"/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T265" s="17" t="s">
        <v>147</v>
      </c>
      <c r="AU265" s="17" t="s">
        <v>84</v>
      </c>
    </row>
    <row r="266" spans="1:65" s="12" customFormat="1" ht="22.9" customHeight="1">
      <c r="B266" s="152"/>
      <c r="D266" s="153" t="s">
        <v>74</v>
      </c>
      <c r="E266" s="163" t="s">
        <v>329</v>
      </c>
      <c r="F266" s="163" t="s">
        <v>330</v>
      </c>
      <c r="I266" s="155"/>
      <c r="J266" s="164">
        <f>BK266</f>
        <v>0</v>
      </c>
      <c r="L266" s="152"/>
      <c r="M266" s="157"/>
      <c r="N266" s="158"/>
      <c r="O266" s="158"/>
      <c r="P266" s="159">
        <f>SUM(P267:P276)</f>
        <v>0</v>
      </c>
      <c r="Q266" s="158"/>
      <c r="R266" s="159">
        <f>SUM(R267:R276)</f>
        <v>0.40474680000000002</v>
      </c>
      <c r="S266" s="158"/>
      <c r="T266" s="160">
        <f>SUM(T267:T276)</f>
        <v>0</v>
      </c>
      <c r="AR266" s="153" t="s">
        <v>84</v>
      </c>
      <c r="AT266" s="161" t="s">
        <v>74</v>
      </c>
      <c r="AU266" s="161" t="s">
        <v>82</v>
      </c>
      <c r="AY266" s="153" t="s">
        <v>137</v>
      </c>
      <c r="BK266" s="162">
        <f>SUM(BK267:BK276)</f>
        <v>0</v>
      </c>
    </row>
    <row r="267" spans="1:65" s="2" customFormat="1" ht="24" customHeight="1">
      <c r="A267" s="32"/>
      <c r="B267" s="165"/>
      <c r="C267" s="166" t="s">
        <v>331</v>
      </c>
      <c r="D267" s="166" t="s">
        <v>140</v>
      </c>
      <c r="E267" s="167" t="s">
        <v>332</v>
      </c>
      <c r="F267" s="168" t="s">
        <v>333</v>
      </c>
      <c r="G267" s="169" t="s">
        <v>143</v>
      </c>
      <c r="H267" s="170">
        <v>39.72</v>
      </c>
      <c r="I267" s="171"/>
      <c r="J267" s="172">
        <f>ROUND(I267*H267,2)</f>
        <v>0</v>
      </c>
      <c r="K267" s="168" t="s">
        <v>144</v>
      </c>
      <c r="L267" s="33"/>
      <c r="M267" s="173" t="s">
        <v>1</v>
      </c>
      <c r="N267" s="174" t="s">
        <v>40</v>
      </c>
      <c r="O267" s="58"/>
      <c r="P267" s="175">
        <f>O267*H267</f>
        <v>0</v>
      </c>
      <c r="Q267" s="175">
        <v>1.39E-3</v>
      </c>
      <c r="R267" s="175">
        <f>Q267*H267</f>
        <v>5.5210799999999997E-2</v>
      </c>
      <c r="S267" s="175">
        <v>0</v>
      </c>
      <c r="T267" s="176">
        <f>S267*H267</f>
        <v>0</v>
      </c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177" t="s">
        <v>246</v>
      </c>
      <c r="AT267" s="177" t="s">
        <v>140</v>
      </c>
      <c r="AU267" s="177" t="s">
        <v>84</v>
      </c>
      <c r="AY267" s="17" t="s">
        <v>137</v>
      </c>
      <c r="BE267" s="178">
        <f>IF(N267="základní",J267,0)</f>
        <v>0</v>
      </c>
      <c r="BF267" s="178">
        <f>IF(N267="snížená",J267,0)</f>
        <v>0</v>
      </c>
      <c r="BG267" s="178">
        <f>IF(N267="zákl. přenesená",J267,0)</f>
        <v>0</v>
      </c>
      <c r="BH267" s="178">
        <f>IF(N267="sníž. přenesená",J267,0)</f>
        <v>0</v>
      </c>
      <c r="BI267" s="178">
        <f>IF(N267="nulová",J267,0)</f>
        <v>0</v>
      </c>
      <c r="BJ267" s="17" t="s">
        <v>82</v>
      </c>
      <c r="BK267" s="178">
        <f>ROUND(I267*H267,2)</f>
        <v>0</v>
      </c>
      <c r="BL267" s="17" t="s">
        <v>246</v>
      </c>
      <c r="BM267" s="177" t="s">
        <v>334</v>
      </c>
    </row>
    <row r="268" spans="1:65" s="2" customFormat="1" ht="29.25">
      <c r="A268" s="32"/>
      <c r="B268" s="33"/>
      <c r="C268" s="32"/>
      <c r="D268" s="179" t="s">
        <v>147</v>
      </c>
      <c r="E268" s="32"/>
      <c r="F268" s="180" t="s">
        <v>335</v>
      </c>
      <c r="G268" s="32"/>
      <c r="H268" s="32"/>
      <c r="I268" s="101"/>
      <c r="J268" s="32"/>
      <c r="K268" s="32"/>
      <c r="L268" s="33"/>
      <c r="M268" s="181"/>
      <c r="N268" s="182"/>
      <c r="O268" s="58"/>
      <c r="P268" s="58"/>
      <c r="Q268" s="58"/>
      <c r="R268" s="58"/>
      <c r="S268" s="58"/>
      <c r="T268" s="59"/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T268" s="17" t="s">
        <v>147</v>
      </c>
      <c r="AU268" s="17" t="s">
        <v>84</v>
      </c>
    </row>
    <row r="269" spans="1:65" s="14" customFormat="1">
      <c r="B269" s="190"/>
      <c r="D269" s="179" t="s">
        <v>149</v>
      </c>
      <c r="E269" s="191" t="s">
        <v>1</v>
      </c>
      <c r="F269" s="192" t="s">
        <v>224</v>
      </c>
      <c r="H269" s="193">
        <v>16.32</v>
      </c>
      <c r="I269" s="194"/>
      <c r="L269" s="190"/>
      <c r="M269" s="195"/>
      <c r="N269" s="196"/>
      <c r="O269" s="196"/>
      <c r="P269" s="196"/>
      <c r="Q269" s="196"/>
      <c r="R269" s="196"/>
      <c r="S269" s="196"/>
      <c r="T269" s="197"/>
      <c r="AT269" s="191" t="s">
        <v>149</v>
      </c>
      <c r="AU269" s="191" t="s">
        <v>84</v>
      </c>
      <c r="AV269" s="14" t="s">
        <v>84</v>
      </c>
      <c r="AW269" s="14" t="s">
        <v>32</v>
      </c>
      <c r="AX269" s="14" t="s">
        <v>75</v>
      </c>
      <c r="AY269" s="191" t="s">
        <v>137</v>
      </c>
    </row>
    <row r="270" spans="1:65" s="14" customFormat="1">
      <c r="B270" s="190"/>
      <c r="D270" s="179" t="s">
        <v>149</v>
      </c>
      <c r="E270" s="191" t="s">
        <v>1</v>
      </c>
      <c r="F270" s="192" t="s">
        <v>225</v>
      </c>
      <c r="H270" s="193">
        <v>23.4</v>
      </c>
      <c r="I270" s="194"/>
      <c r="L270" s="190"/>
      <c r="M270" s="195"/>
      <c r="N270" s="196"/>
      <c r="O270" s="196"/>
      <c r="P270" s="196"/>
      <c r="Q270" s="196"/>
      <c r="R270" s="196"/>
      <c r="S270" s="196"/>
      <c r="T270" s="197"/>
      <c r="AT270" s="191" t="s">
        <v>149</v>
      </c>
      <c r="AU270" s="191" t="s">
        <v>84</v>
      </c>
      <c r="AV270" s="14" t="s">
        <v>84</v>
      </c>
      <c r="AW270" s="14" t="s">
        <v>32</v>
      </c>
      <c r="AX270" s="14" t="s">
        <v>75</v>
      </c>
      <c r="AY270" s="191" t="s">
        <v>137</v>
      </c>
    </row>
    <row r="271" spans="1:65" s="15" customFormat="1">
      <c r="B271" s="198"/>
      <c r="D271" s="179" t="s">
        <v>149</v>
      </c>
      <c r="E271" s="199" t="s">
        <v>1</v>
      </c>
      <c r="F271" s="200" t="s">
        <v>164</v>
      </c>
      <c r="H271" s="201">
        <v>39.72</v>
      </c>
      <c r="I271" s="202"/>
      <c r="L271" s="198"/>
      <c r="M271" s="203"/>
      <c r="N271" s="204"/>
      <c r="O271" s="204"/>
      <c r="P271" s="204"/>
      <c r="Q271" s="204"/>
      <c r="R271" s="204"/>
      <c r="S271" s="204"/>
      <c r="T271" s="205"/>
      <c r="AT271" s="199" t="s">
        <v>149</v>
      </c>
      <c r="AU271" s="199" t="s">
        <v>84</v>
      </c>
      <c r="AV271" s="15" t="s">
        <v>145</v>
      </c>
      <c r="AW271" s="15" t="s">
        <v>32</v>
      </c>
      <c r="AX271" s="15" t="s">
        <v>82</v>
      </c>
      <c r="AY271" s="199" t="s">
        <v>137</v>
      </c>
    </row>
    <row r="272" spans="1:65" s="2" customFormat="1" ht="24" customHeight="1">
      <c r="A272" s="32"/>
      <c r="B272" s="165"/>
      <c r="C272" s="206" t="s">
        <v>336</v>
      </c>
      <c r="D272" s="206" t="s">
        <v>205</v>
      </c>
      <c r="E272" s="207" t="s">
        <v>337</v>
      </c>
      <c r="F272" s="208" t="s">
        <v>338</v>
      </c>
      <c r="G272" s="209" t="s">
        <v>143</v>
      </c>
      <c r="H272" s="210">
        <v>43.692</v>
      </c>
      <c r="I272" s="211"/>
      <c r="J272" s="212">
        <f>ROUND(I272*H272,2)</f>
        <v>0</v>
      </c>
      <c r="K272" s="208" t="s">
        <v>144</v>
      </c>
      <c r="L272" s="213"/>
      <c r="M272" s="214" t="s">
        <v>1</v>
      </c>
      <c r="N272" s="215" t="s">
        <v>40</v>
      </c>
      <c r="O272" s="58"/>
      <c r="P272" s="175">
        <f>O272*H272</f>
        <v>0</v>
      </c>
      <c r="Q272" s="175">
        <v>8.0000000000000002E-3</v>
      </c>
      <c r="R272" s="175">
        <f>Q272*H272</f>
        <v>0.34953600000000001</v>
      </c>
      <c r="S272" s="175">
        <v>0</v>
      </c>
      <c r="T272" s="176">
        <f>S272*H272</f>
        <v>0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77" t="s">
        <v>298</v>
      </c>
      <c r="AT272" s="177" t="s">
        <v>205</v>
      </c>
      <c r="AU272" s="177" t="s">
        <v>84</v>
      </c>
      <c r="AY272" s="17" t="s">
        <v>137</v>
      </c>
      <c r="BE272" s="178">
        <f>IF(N272="základní",J272,0)</f>
        <v>0</v>
      </c>
      <c r="BF272" s="178">
        <f>IF(N272="snížená",J272,0)</f>
        <v>0</v>
      </c>
      <c r="BG272" s="178">
        <f>IF(N272="zákl. přenesená",J272,0)</f>
        <v>0</v>
      </c>
      <c r="BH272" s="178">
        <f>IF(N272="sníž. přenesená",J272,0)</f>
        <v>0</v>
      </c>
      <c r="BI272" s="178">
        <f>IF(N272="nulová",J272,0)</f>
        <v>0</v>
      </c>
      <c r="BJ272" s="17" t="s">
        <v>82</v>
      </c>
      <c r="BK272" s="178">
        <f>ROUND(I272*H272,2)</f>
        <v>0</v>
      </c>
      <c r="BL272" s="17" t="s">
        <v>246</v>
      </c>
      <c r="BM272" s="177" t="s">
        <v>339</v>
      </c>
    </row>
    <row r="273" spans="1:65" s="2" customFormat="1" ht="19.5">
      <c r="A273" s="32"/>
      <c r="B273" s="33"/>
      <c r="C273" s="32"/>
      <c r="D273" s="179" t="s">
        <v>147</v>
      </c>
      <c r="E273" s="32"/>
      <c r="F273" s="180" t="s">
        <v>338</v>
      </c>
      <c r="G273" s="32"/>
      <c r="H273" s="32"/>
      <c r="I273" s="101"/>
      <c r="J273" s="32"/>
      <c r="K273" s="32"/>
      <c r="L273" s="33"/>
      <c r="M273" s="181"/>
      <c r="N273" s="182"/>
      <c r="O273" s="58"/>
      <c r="P273" s="58"/>
      <c r="Q273" s="58"/>
      <c r="R273" s="58"/>
      <c r="S273" s="58"/>
      <c r="T273" s="59"/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T273" s="17" t="s">
        <v>147</v>
      </c>
      <c r="AU273" s="17" t="s">
        <v>84</v>
      </c>
    </row>
    <row r="274" spans="1:65" s="14" customFormat="1">
      <c r="B274" s="190"/>
      <c r="D274" s="179" t="s">
        <v>149</v>
      </c>
      <c r="F274" s="192" t="s">
        <v>340</v>
      </c>
      <c r="H274" s="193">
        <v>43.692</v>
      </c>
      <c r="I274" s="194"/>
      <c r="L274" s="190"/>
      <c r="M274" s="195"/>
      <c r="N274" s="196"/>
      <c r="O274" s="196"/>
      <c r="P274" s="196"/>
      <c r="Q274" s="196"/>
      <c r="R274" s="196"/>
      <c r="S274" s="196"/>
      <c r="T274" s="197"/>
      <c r="AT274" s="191" t="s">
        <v>149</v>
      </c>
      <c r="AU274" s="191" t="s">
        <v>84</v>
      </c>
      <c r="AV274" s="14" t="s">
        <v>84</v>
      </c>
      <c r="AW274" s="14" t="s">
        <v>3</v>
      </c>
      <c r="AX274" s="14" t="s">
        <v>82</v>
      </c>
      <c r="AY274" s="191" t="s">
        <v>137</v>
      </c>
    </row>
    <row r="275" spans="1:65" s="2" customFormat="1" ht="24" customHeight="1">
      <c r="A275" s="32"/>
      <c r="B275" s="165"/>
      <c r="C275" s="166" t="s">
        <v>298</v>
      </c>
      <c r="D275" s="166" t="s">
        <v>140</v>
      </c>
      <c r="E275" s="167" t="s">
        <v>341</v>
      </c>
      <c r="F275" s="168" t="s">
        <v>342</v>
      </c>
      <c r="G275" s="169" t="s">
        <v>256</v>
      </c>
      <c r="H275" s="170">
        <v>0.40500000000000003</v>
      </c>
      <c r="I275" s="171"/>
      <c r="J275" s="172">
        <f>ROUND(I275*H275,2)</f>
        <v>0</v>
      </c>
      <c r="K275" s="168" t="s">
        <v>144</v>
      </c>
      <c r="L275" s="33"/>
      <c r="M275" s="173" t="s">
        <v>1</v>
      </c>
      <c r="N275" s="174" t="s">
        <v>40</v>
      </c>
      <c r="O275" s="58"/>
      <c r="P275" s="175">
        <f>O275*H275</f>
        <v>0</v>
      </c>
      <c r="Q275" s="175">
        <v>0</v>
      </c>
      <c r="R275" s="175">
        <f>Q275*H275</f>
        <v>0</v>
      </c>
      <c r="S275" s="175">
        <v>0</v>
      </c>
      <c r="T275" s="176">
        <f>S275*H275</f>
        <v>0</v>
      </c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177" t="s">
        <v>246</v>
      </c>
      <c r="AT275" s="177" t="s">
        <v>140</v>
      </c>
      <c r="AU275" s="177" t="s">
        <v>84</v>
      </c>
      <c r="AY275" s="17" t="s">
        <v>137</v>
      </c>
      <c r="BE275" s="178">
        <f>IF(N275="základní",J275,0)</f>
        <v>0</v>
      </c>
      <c r="BF275" s="178">
        <f>IF(N275="snížená",J275,0)</f>
        <v>0</v>
      </c>
      <c r="BG275" s="178">
        <f>IF(N275="zákl. přenesená",J275,0)</f>
        <v>0</v>
      </c>
      <c r="BH275" s="178">
        <f>IF(N275="sníž. přenesená",J275,0)</f>
        <v>0</v>
      </c>
      <c r="BI275" s="178">
        <f>IF(N275="nulová",J275,0)</f>
        <v>0</v>
      </c>
      <c r="BJ275" s="17" t="s">
        <v>82</v>
      </c>
      <c r="BK275" s="178">
        <f>ROUND(I275*H275,2)</f>
        <v>0</v>
      </c>
      <c r="BL275" s="17" t="s">
        <v>246</v>
      </c>
      <c r="BM275" s="177" t="s">
        <v>343</v>
      </c>
    </row>
    <row r="276" spans="1:65" s="2" customFormat="1" ht="39">
      <c r="A276" s="32"/>
      <c r="B276" s="33"/>
      <c r="C276" s="32"/>
      <c r="D276" s="179" t="s">
        <v>147</v>
      </c>
      <c r="E276" s="32"/>
      <c r="F276" s="180" t="s">
        <v>344</v>
      </c>
      <c r="G276" s="32"/>
      <c r="H276" s="32"/>
      <c r="I276" s="101"/>
      <c r="J276" s="32"/>
      <c r="K276" s="32"/>
      <c r="L276" s="33"/>
      <c r="M276" s="181"/>
      <c r="N276" s="182"/>
      <c r="O276" s="58"/>
      <c r="P276" s="58"/>
      <c r="Q276" s="58"/>
      <c r="R276" s="58"/>
      <c r="S276" s="58"/>
      <c r="T276" s="59"/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T276" s="17" t="s">
        <v>147</v>
      </c>
      <c r="AU276" s="17" t="s">
        <v>84</v>
      </c>
    </row>
    <row r="277" spans="1:65" s="12" customFormat="1" ht="22.9" customHeight="1">
      <c r="B277" s="152"/>
      <c r="D277" s="153" t="s">
        <v>74</v>
      </c>
      <c r="E277" s="163" t="s">
        <v>345</v>
      </c>
      <c r="F277" s="163" t="s">
        <v>346</v>
      </c>
      <c r="I277" s="155"/>
      <c r="J277" s="164">
        <f>BK277</f>
        <v>0</v>
      </c>
      <c r="L277" s="152"/>
      <c r="M277" s="157"/>
      <c r="N277" s="158"/>
      <c r="O277" s="158"/>
      <c r="P277" s="159">
        <f>SUM(P278:P296)</f>
        <v>0</v>
      </c>
      <c r="Q277" s="158"/>
      <c r="R277" s="159">
        <f>SUM(R278:R296)</f>
        <v>0.19319999999999998</v>
      </c>
      <c r="S277" s="158"/>
      <c r="T277" s="160">
        <f>SUM(T278:T296)</f>
        <v>0.33600000000000002</v>
      </c>
      <c r="AR277" s="153" t="s">
        <v>84</v>
      </c>
      <c r="AT277" s="161" t="s">
        <v>74</v>
      </c>
      <c r="AU277" s="161" t="s">
        <v>82</v>
      </c>
      <c r="AY277" s="153" t="s">
        <v>137</v>
      </c>
      <c r="BK277" s="162">
        <f>SUM(BK278:BK296)</f>
        <v>0</v>
      </c>
    </row>
    <row r="278" spans="1:65" s="2" customFormat="1" ht="16.5" customHeight="1">
      <c r="A278" s="32"/>
      <c r="B278" s="165"/>
      <c r="C278" s="166" t="s">
        <v>347</v>
      </c>
      <c r="D278" s="166" t="s">
        <v>140</v>
      </c>
      <c r="E278" s="167" t="s">
        <v>348</v>
      </c>
      <c r="F278" s="168" t="s">
        <v>349</v>
      </c>
      <c r="G278" s="169" t="s">
        <v>350</v>
      </c>
      <c r="H278" s="170">
        <v>4</v>
      </c>
      <c r="I278" s="171"/>
      <c r="J278" s="172">
        <f>ROUND(I278*H278,2)</f>
        <v>0</v>
      </c>
      <c r="K278" s="168" t="s">
        <v>1</v>
      </c>
      <c r="L278" s="33"/>
      <c r="M278" s="173" t="s">
        <v>1</v>
      </c>
      <c r="N278" s="174" t="s">
        <v>40</v>
      </c>
      <c r="O278" s="58"/>
      <c r="P278" s="175">
        <f>O278*H278</f>
        <v>0</v>
      </c>
      <c r="Q278" s="175">
        <v>0</v>
      </c>
      <c r="R278" s="175">
        <f>Q278*H278</f>
        <v>0</v>
      </c>
      <c r="S278" s="175">
        <v>0</v>
      </c>
      <c r="T278" s="176">
        <f>S278*H278</f>
        <v>0</v>
      </c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R278" s="177" t="s">
        <v>246</v>
      </c>
      <c r="AT278" s="177" t="s">
        <v>140</v>
      </c>
      <c r="AU278" s="177" t="s">
        <v>84</v>
      </c>
      <c r="AY278" s="17" t="s">
        <v>137</v>
      </c>
      <c r="BE278" s="178">
        <f>IF(N278="základní",J278,0)</f>
        <v>0</v>
      </c>
      <c r="BF278" s="178">
        <f>IF(N278="snížená",J278,0)</f>
        <v>0</v>
      </c>
      <c r="BG278" s="178">
        <f>IF(N278="zákl. přenesená",J278,0)</f>
        <v>0</v>
      </c>
      <c r="BH278" s="178">
        <f>IF(N278="sníž. přenesená",J278,0)</f>
        <v>0</v>
      </c>
      <c r="BI278" s="178">
        <f>IF(N278="nulová",J278,0)</f>
        <v>0</v>
      </c>
      <c r="BJ278" s="17" t="s">
        <v>82</v>
      </c>
      <c r="BK278" s="178">
        <f>ROUND(I278*H278,2)</f>
        <v>0</v>
      </c>
      <c r="BL278" s="17" t="s">
        <v>246</v>
      </c>
      <c r="BM278" s="177" t="s">
        <v>351</v>
      </c>
    </row>
    <row r="279" spans="1:65" s="2" customFormat="1">
      <c r="A279" s="32"/>
      <c r="B279" s="33"/>
      <c r="C279" s="32"/>
      <c r="D279" s="179" t="s">
        <v>147</v>
      </c>
      <c r="E279" s="32"/>
      <c r="F279" s="180" t="s">
        <v>349</v>
      </c>
      <c r="G279" s="32"/>
      <c r="H279" s="32"/>
      <c r="I279" s="101"/>
      <c r="J279" s="32"/>
      <c r="K279" s="32"/>
      <c r="L279" s="33"/>
      <c r="M279" s="181"/>
      <c r="N279" s="182"/>
      <c r="O279" s="58"/>
      <c r="P279" s="58"/>
      <c r="Q279" s="58"/>
      <c r="R279" s="58"/>
      <c r="S279" s="58"/>
      <c r="T279" s="59"/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T279" s="17" t="s">
        <v>147</v>
      </c>
      <c r="AU279" s="17" t="s">
        <v>84</v>
      </c>
    </row>
    <row r="280" spans="1:65" s="14" customFormat="1">
      <c r="B280" s="190"/>
      <c r="D280" s="179" t="s">
        <v>149</v>
      </c>
      <c r="E280" s="191" t="s">
        <v>1</v>
      </c>
      <c r="F280" s="192" t="s">
        <v>145</v>
      </c>
      <c r="H280" s="193">
        <v>4</v>
      </c>
      <c r="I280" s="194"/>
      <c r="L280" s="190"/>
      <c r="M280" s="195"/>
      <c r="N280" s="196"/>
      <c r="O280" s="196"/>
      <c r="P280" s="196"/>
      <c r="Q280" s="196"/>
      <c r="R280" s="196"/>
      <c r="S280" s="196"/>
      <c r="T280" s="197"/>
      <c r="AT280" s="191" t="s">
        <v>149</v>
      </c>
      <c r="AU280" s="191" t="s">
        <v>84</v>
      </c>
      <c r="AV280" s="14" t="s">
        <v>84</v>
      </c>
      <c r="AW280" s="14" t="s">
        <v>32</v>
      </c>
      <c r="AX280" s="14" t="s">
        <v>82</v>
      </c>
      <c r="AY280" s="191" t="s">
        <v>137</v>
      </c>
    </row>
    <row r="281" spans="1:65" s="2" customFormat="1" ht="24" customHeight="1">
      <c r="A281" s="32"/>
      <c r="B281" s="165"/>
      <c r="C281" s="166" t="s">
        <v>352</v>
      </c>
      <c r="D281" s="166" t="s">
        <v>140</v>
      </c>
      <c r="E281" s="167" t="s">
        <v>353</v>
      </c>
      <c r="F281" s="168" t="s">
        <v>354</v>
      </c>
      <c r="G281" s="169" t="s">
        <v>199</v>
      </c>
      <c r="H281" s="170">
        <v>14</v>
      </c>
      <c r="I281" s="171"/>
      <c r="J281" s="172">
        <f>ROUND(I281*H281,2)</f>
        <v>0</v>
      </c>
      <c r="K281" s="168" t="s">
        <v>144</v>
      </c>
      <c r="L281" s="33"/>
      <c r="M281" s="173" t="s">
        <v>1</v>
      </c>
      <c r="N281" s="174" t="s">
        <v>40</v>
      </c>
      <c r="O281" s="58"/>
      <c r="P281" s="175">
        <f>O281*H281</f>
        <v>0</v>
      </c>
      <c r="Q281" s="175">
        <v>0</v>
      </c>
      <c r="R281" s="175">
        <f>Q281*H281</f>
        <v>0</v>
      </c>
      <c r="S281" s="175">
        <v>0</v>
      </c>
      <c r="T281" s="176">
        <f>S281*H281</f>
        <v>0</v>
      </c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R281" s="177" t="s">
        <v>246</v>
      </c>
      <c r="AT281" s="177" t="s">
        <v>140</v>
      </c>
      <c r="AU281" s="177" t="s">
        <v>84</v>
      </c>
      <c r="AY281" s="17" t="s">
        <v>137</v>
      </c>
      <c r="BE281" s="178">
        <f>IF(N281="základní",J281,0)</f>
        <v>0</v>
      </c>
      <c r="BF281" s="178">
        <f>IF(N281="snížená",J281,0)</f>
        <v>0</v>
      </c>
      <c r="BG281" s="178">
        <f>IF(N281="zákl. přenesená",J281,0)</f>
        <v>0</v>
      </c>
      <c r="BH281" s="178">
        <f>IF(N281="sníž. přenesená",J281,0)</f>
        <v>0</v>
      </c>
      <c r="BI281" s="178">
        <f>IF(N281="nulová",J281,0)</f>
        <v>0</v>
      </c>
      <c r="BJ281" s="17" t="s">
        <v>82</v>
      </c>
      <c r="BK281" s="178">
        <f>ROUND(I281*H281,2)</f>
        <v>0</v>
      </c>
      <c r="BL281" s="17" t="s">
        <v>246</v>
      </c>
      <c r="BM281" s="177" t="s">
        <v>355</v>
      </c>
    </row>
    <row r="282" spans="1:65" s="2" customFormat="1" ht="29.25">
      <c r="A282" s="32"/>
      <c r="B282" s="33"/>
      <c r="C282" s="32"/>
      <c r="D282" s="179" t="s">
        <v>147</v>
      </c>
      <c r="E282" s="32"/>
      <c r="F282" s="180" t="s">
        <v>356</v>
      </c>
      <c r="G282" s="32"/>
      <c r="H282" s="32"/>
      <c r="I282" s="101"/>
      <c r="J282" s="32"/>
      <c r="K282" s="32"/>
      <c r="L282" s="33"/>
      <c r="M282" s="181"/>
      <c r="N282" s="182"/>
      <c r="O282" s="58"/>
      <c r="P282" s="58"/>
      <c r="Q282" s="58"/>
      <c r="R282" s="58"/>
      <c r="S282" s="58"/>
      <c r="T282" s="59"/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T282" s="17" t="s">
        <v>147</v>
      </c>
      <c r="AU282" s="17" t="s">
        <v>84</v>
      </c>
    </row>
    <row r="283" spans="1:65" s="14" customFormat="1">
      <c r="B283" s="190"/>
      <c r="D283" s="179" t="s">
        <v>149</v>
      </c>
      <c r="E283" s="191" t="s">
        <v>1</v>
      </c>
      <c r="F283" s="192" t="s">
        <v>357</v>
      </c>
      <c r="H283" s="193">
        <v>14</v>
      </c>
      <c r="I283" s="194"/>
      <c r="L283" s="190"/>
      <c r="M283" s="195"/>
      <c r="N283" s="196"/>
      <c r="O283" s="196"/>
      <c r="P283" s="196"/>
      <c r="Q283" s="196"/>
      <c r="R283" s="196"/>
      <c r="S283" s="196"/>
      <c r="T283" s="197"/>
      <c r="AT283" s="191" t="s">
        <v>149</v>
      </c>
      <c r="AU283" s="191" t="s">
        <v>84</v>
      </c>
      <c r="AV283" s="14" t="s">
        <v>84</v>
      </c>
      <c r="AW283" s="14" t="s">
        <v>32</v>
      </c>
      <c r="AX283" s="14" t="s">
        <v>82</v>
      </c>
      <c r="AY283" s="191" t="s">
        <v>137</v>
      </c>
    </row>
    <row r="284" spans="1:65" s="2" customFormat="1" ht="24" customHeight="1">
      <c r="A284" s="32"/>
      <c r="B284" s="165"/>
      <c r="C284" s="206" t="s">
        <v>358</v>
      </c>
      <c r="D284" s="206" t="s">
        <v>205</v>
      </c>
      <c r="E284" s="207" t="s">
        <v>359</v>
      </c>
      <c r="F284" s="208" t="s">
        <v>360</v>
      </c>
      <c r="G284" s="209" t="s">
        <v>199</v>
      </c>
      <c r="H284" s="210">
        <v>12</v>
      </c>
      <c r="I284" s="211"/>
      <c r="J284" s="212">
        <f>ROUND(I284*H284,2)</f>
        <v>0</v>
      </c>
      <c r="K284" s="208" t="s">
        <v>144</v>
      </c>
      <c r="L284" s="213"/>
      <c r="M284" s="214" t="s">
        <v>1</v>
      </c>
      <c r="N284" s="215" t="s">
        <v>40</v>
      </c>
      <c r="O284" s="58"/>
      <c r="P284" s="175">
        <f>O284*H284</f>
        <v>0</v>
      </c>
      <c r="Q284" s="175">
        <v>1.38E-2</v>
      </c>
      <c r="R284" s="175">
        <f>Q284*H284</f>
        <v>0.1656</v>
      </c>
      <c r="S284" s="175">
        <v>0</v>
      </c>
      <c r="T284" s="176">
        <f>S284*H284</f>
        <v>0</v>
      </c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R284" s="177" t="s">
        <v>298</v>
      </c>
      <c r="AT284" s="177" t="s">
        <v>205</v>
      </c>
      <c r="AU284" s="177" t="s">
        <v>84</v>
      </c>
      <c r="AY284" s="17" t="s">
        <v>137</v>
      </c>
      <c r="BE284" s="178">
        <f>IF(N284="základní",J284,0)</f>
        <v>0</v>
      </c>
      <c r="BF284" s="178">
        <f>IF(N284="snížená",J284,0)</f>
        <v>0</v>
      </c>
      <c r="BG284" s="178">
        <f>IF(N284="zákl. přenesená",J284,0)</f>
        <v>0</v>
      </c>
      <c r="BH284" s="178">
        <f>IF(N284="sníž. přenesená",J284,0)</f>
        <v>0</v>
      </c>
      <c r="BI284" s="178">
        <f>IF(N284="nulová",J284,0)</f>
        <v>0</v>
      </c>
      <c r="BJ284" s="17" t="s">
        <v>82</v>
      </c>
      <c r="BK284" s="178">
        <f>ROUND(I284*H284,2)</f>
        <v>0</v>
      </c>
      <c r="BL284" s="17" t="s">
        <v>246</v>
      </c>
      <c r="BM284" s="177" t="s">
        <v>361</v>
      </c>
    </row>
    <row r="285" spans="1:65" s="2" customFormat="1" ht="19.5">
      <c r="A285" s="32"/>
      <c r="B285" s="33"/>
      <c r="C285" s="32"/>
      <c r="D285" s="179" t="s">
        <v>147</v>
      </c>
      <c r="E285" s="32"/>
      <c r="F285" s="180" t="s">
        <v>362</v>
      </c>
      <c r="G285" s="32"/>
      <c r="H285" s="32"/>
      <c r="I285" s="101"/>
      <c r="J285" s="32"/>
      <c r="K285" s="32"/>
      <c r="L285" s="33"/>
      <c r="M285" s="181"/>
      <c r="N285" s="182"/>
      <c r="O285" s="58"/>
      <c r="P285" s="58"/>
      <c r="Q285" s="58"/>
      <c r="R285" s="58"/>
      <c r="S285" s="58"/>
      <c r="T285" s="59"/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T285" s="17" t="s">
        <v>147</v>
      </c>
      <c r="AU285" s="17" t="s">
        <v>84</v>
      </c>
    </row>
    <row r="286" spans="1:65" s="2" customFormat="1" ht="19.5">
      <c r="A286" s="32"/>
      <c r="B286" s="33"/>
      <c r="C286" s="32"/>
      <c r="D286" s="179" t="s">
        <v>363</v>
      </c>
      <c r="E286" s="32"/>
      <c r="F286" s="216" t="s">
        <v>364</v>
      </c>
      <c r="G286" s="32"/>
      <c r="H286" s="32"/>
      <c r="I286" s="101"/>
      <c r="J286" s="32"/>
      <c r="K286" s="32"/>
      <c r="L286" s="33"/>
      <c r="M286" s="181"/>
      <c r="N286" s="182"/>
      <c r="O286" s="58"/>
      <c r="P286" s="58"/>
      <c r="Q286" s="58"/>
      <c r="R286" s="58"/>
      <c r="S286" s="58"/>
      <c r="T286" s="59"/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T286" s="17" t="s">
        <v>363</v>
      </c>
      <c r="AU286" s="17" t="s">
        <v>84</v>
      </c>
    </row>
    <row r="287" spans="1:65" s="2" customFormat="1" ht="36" customHeight="1">
      <c r="A287" s="32"/>
      <c r="B287" s="165"/>
      <c r="C287" s="206" t="s">
        <v>365</v>
      </c>
      <c r="D287" s="206" t="s">
        <v>205</v>
      </c>
      <c r="E287" s="207" t="s">
        <v>366</v>
      </c>
      <c r="F287" s="208" t="s">
        <v>367</v>
      </c>
      <c r="G287" s="209" t="s">
        <v>199</v>
      </c>
      <c r="H287" s="210">
        <v>2</v>
      </c>
      <c r="I287" s="211"/>
      <c r="J287" s="212">
        <f>ROUND(I287*H287,2)</f>
        <v>0</v>
      </c>
      <c r="K287" s="208" t="s">
        <v>1</v>
      </c>
      <c r="L287" s="213"/>
      <c r="M287" s="214" t="s">
        <v>1</v>
      </c>
      <c r="N287" s="215" t="s">
        <v>40</v>
      </c>
      <c r="O287" s="58"/>
      <c r="P287" s="175">
        <f>O287*H287</f>
        <v>0</v>
      </c>
      <c r="Q287" s="175">
        <v>1.38E-2</v>
      </c>
      <c r="R287" s="175">
        <f>Q287*H287</f>
        <v>2.76E-2</v>
      </c>
      <c r="S287" s="175">
        <v>0</v>
      </c>
      <c r="T287" s="176">
        <f>S287*H287</f>
        <v>0</v>
      </c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R287" s="177" t="s">
        <v>298</v>
      </c>
      <c r="AT287" s="177" t="s">
        <v>205</v>
      </c>
      <c r="AU287" s="177" t="s">
        <v>84</v>
      </c>
      <c r="AY287" s="17" t="s">
        <v>137</v>
      </c>
      <c r="BE287" s="178">
        <f>IF(N287="základní",J287,0)</f>
        <v>0</v>
      </c>
      <c r="BF287" s="178">
        <f>IF(N287="snížená",J287,0)</f>
        <v>0</v>
      </c>
      <c r="BG287" s="178">
        <f>IF(N287="zákl. přenesená",J287,0)</f>
        <v>0</v>
      </c>
      <c r="BH287" s="178">
        <f>IF(N287="sníž. přenesená",J287,0)</f>
        <v>0</v>
      </c>
      <c r="BI287" s="178">
        <f>IF(N287="nulová",J287,0)</f>
        <v>0</v>
      </c>
      <c r="BJ287" s="17" t="s">
        <v>82</v>
      </c>
      <c r="BK287" s="178">
        <f>ROUND(I287*H287,2)</f>
        <v>0</v>
      </c>
      <c r="BL287" s="17" t="s">
        <v>246</v>
      </c>
      <c r="BM287" s="177" t="s">
        <v>368</v>
      </c>
    </row>
    <row r="288" spans="1:65" s="2" customFormat="1" ht="19.5">
      <c r="A288" s="32"/>
      <c r="B288" s="33"/>
      <c r="C288" s="32"/>
      <c r="D288" s="179" t="s">
        <v>147</v>
      </c>
      <c r="E288" s="32"/>
      <c r="F288" s="180" t="s">
        <v>367</v>
      </c>
      <c r="G288" s="32"/>
      <c r="H288" s="32"/>
      <c r="I288" s="101"/>
      <c r="J288" s="32"/>
      <c r="K288" s="32"/>
      <c r="L288" s="33"/>
      <c r="M288" s="181"/>
      <c r="N288" s="182"/>
      <c r="O288" s="58"/>
      <c r="P288" s="58"/>
      <c r="Q288" s="58"/>
      <c r="R288" s="58"/>
      <c r="S288" s="58"/>
      <c r="T288" s="59"/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T288" s="17" t="s">
        <v>147</v>
      </c>
      <c r="AU288" s="17" t="s">
        <v>84</v>
      </c>
    </row>
    <row r="289" spans="1:65" s="2" customFormat="1" ht="24" customHeight="1">
      <c r="A289" s="32"/>
      <c r="B289" s="165"/>
      <c r="C289" s="166" t="s">
        <v>369</v>
      </c>
      <c r="D289" s="166" t="s">
        <v>140</v>
      </c>
      <c r="E289" s="167" t="s">
        <v>370</v>
      </c>
      <c r="F289" s="168" t="s">
        <v>371</v>
      </c>
      <c r="G289" s="169" t="s">
        <v>199</v>
      </c>
      <c r="H289" s="170">
        <v>14</v>
      </c>
      <c r="I289" s="171"/>
      <c r="J289" s="172">
        <f>ROUND(I289*H289,2)</f>
        <v>0</v>
      </c>
      <c r="K289" s="168" t="s">
        <v>144</v>
      </c>
      <c r="L289" s="33"/>
      <c r="M289" s="173" t="s">
        <v>1</v>
      </c>
      <c r="N289" s="174" t="s">
        <v>40</v>
      </c>
      <c r="O289" s="58"/>
      <c r="P289" s="175">
        <f>O289*H289</f>
        <v>0</v>
      </c>
      <c r="Q289" s="175">
        <v>0</v>
      </c>
      <c r="R289" s="175">
        <f>Q289*H289</f>
        <v>0</v>
      </c>
      <c r="S289" s="175">
        <v>2.4E-2</v>
      </c>
      <c r="T289" s="176">
        <f>S289*H289</f>
        <v>0.33600000000000002</v>
      </c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R289" s="177" t="s">
        <v>246</v>
      </c>
      <c r="AT289" s="177" t="s">
        <v>140</v>
      </c>
      <c r="AU289" s="177" t="s">
        <v>84</v>
      </c>
      <c r="AY289" s="17" t="s">
        <v>137</v>
      </c>
      <c r="BE289" s="178">
        <f>IF(N289="základní",J289,0)</f>
        <v>0</v>
      </c>
      <c r="BF289" s="178">
        <f>IF(N289="snížená",J289,0)</f>
        <v>0</v>
      </c>
      <c r="BG289" s="178">
        <f>IF(N289="zákl. přenesená",J289,0)</f>
        <v>0</v>
      </c>
      <c r="BH289" s="178">
        <f>IF(N289="sníž. přenesená",J289,0)</f>
        <v>0</v>
      </c>
      <c r="BI289" s="178">
        <f>IF(N289="nulová",J289,0)</f>
        <v>0</v>
      </c>
      <c r="BJ289" s="17" t="s">
        <v>82</v>
      </c>
      <c r="BK289" s="178">
        <f>ROUND(I289*H289,2)</f>
        <v>0</v>
      </c>
      <c r="BL289" s="17" t="s">
        <v>246</v>
      </c>
      <c r="BM289" s="177" t="s">
        <v>372</v>
      </c>
    </row>
    <row r="290" spans="1:65" s="2" customFormat="1" ht="29.25">
      <c r="A290" s="32"/>
      <c r="B290" s="33"/>
      <c r="C290" s="32"/>
      <c r="D290" s="179" t="s">
        <v>147</v>
      </c>
      <c r="E290" s="32"/>
      <c r="F290" s="180" t="s">
        <v>373</v>
      </c>
      <c r="G290" s="32"/>
      <c r="H290" s="32"/>
      <c r="I290" s="101"/>
      <c r="J290" s="32"/>
      <c r="K290" s="32"/>
      <c r="L290" s="33"/>
      <c r="M290" s="181"/>
      <c r="N290" s="182"/>
      <c r="O290" s="58"/>
      <c r="P290" s="58"/>
      <c r="Q290" s="58"/>
      <c r="R290" s="58"/>
      <c r="S290" s="58"/>
      <c r="T290" s="59"/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T290" s="17" t="s">
        <v>147</v>
      </c>
      <c r="AU290" s="17" t="s">
        <v>84</v>
      </c>
    </row>
    <row r="291" spans="1:65" s="13" customFormat="1">
      <c r="B291" s="183"/>
      <c r="D291" s="179" t="s">
        <v>149</v>
      </c>
      <c r="E291" s="184" t="s">
        <v>1</v>
      </c>
      <c r="F291" s="185" t="s">
        <v>374</v>
      </c>
      <c r="H291" s="184" t="s">
        <v>1</v>
      </c>
      <c r="I291" s="186"/>
      <c r="L291" s="183"/>
      <c r="M291" s="187"/>
      <c r="N291" s="188"/>
      <c r="O291" s="188"/>
      <c r="P291" s="188"/>
      <c r="Q291" s="188"/>
      <c r="R291" s="188"/>
      <c r="S291" s="188"/>
      <c r="T291" s="189"/>
      <c r="AT291" s="184" t="s">
        <v>149</v>
      </c>
      <c r="AU291" s="184" t="s">
        <v>84</v>
      </c>
      <c r="AV291" s="13" t="s">
        <v>82</v>
      </c>
      <c r="AW291" s="13" t="s">
        <v>32</v>
      </c>
      <c r="AX291" s="13" t="s">
        <v>75</v>
      </c>
      <c r="AY291" s="184" t="s">
        <v>137</v>
      </c>
    </row>
    <row r="292" spans="1:65" s="14" customFormat="1">
      <c r="B292" s="190"/>
      <c r="D292" s="179" t="s">
        <v>149</v>
      </c>
      <c r="E292" s="191" t="s">
        <v>1</v>
      </c>
      <c r="F292" s="192" t="s">
        <v>375</v>
      </c>
      <c r="H292" s="193">
        <v>5</v>
      </c>
      <c r="I292" s="194"/>
      <c r="L292" s="190"/>
      <c r="M292" s="195"/>
      <c r="N292" s="196"/>
      <c r="O292" s="196"/>
      <c r="P292" s="196"/>
      <c r="Q292" s="196"/>
      <c r="R292" s="196"/>
      <c r="S292" s="196"/>
      <c r="T292" s="197"/>
      <c r="AT292" s="191" t="s">
        <v>149</v>
      </c>
      <c r="AU292" s="191" t="s">
        <v>84</v>
      </c>
      <c r="AV292" s="14" t="s">
        <v>84</v>
      </c>
      <c r="AW292" s="14" t="s">
        <v>32</v>
      </c>
      <c r="AX292" s="14" t="s">
        <v>75</v>
      </c>
      <c r="AY292" s="191" t="s">
        <v>137</v>
      </c>
    </row>
    <row r="293" spans="1:65" s="14" customFormat="1">
      <c r="B293" s="190"/>
      <c r="D293" s="179" t="s">
        <v>149</v>
      </c>
      <c r="E293" s="191" t="s">
        <v>1</v>
      </c>
      <c r="F293" s="192" t="s">
        <v>376</v>
      </c>
      <c r="H293" s="193">
        <v>9</v>
      </c>
      <c r="I293" s="194"/>
      <c r="L293" s="190"/>
      <c r="M293" s="195"/>
      <c r="N293" s="196"/>
      <c r="O293" s="196"/>
      <c r="P293" s="196"/>
      <c r="Q293" s="196"/>
      <c r="R293" s="196"/>
      <c r="S293" s="196"/>
      <c r="T293" s="197"/>
      <c r="AT293" s="191" t="s">
        <v>149</v>
      </c>
      <c r="AU293" s="191" t="s">
        <v>84</v>
      </c>
      <c r="AV293" s="14" t="s">
        <v>84</v>
      </c>
      <c r="AW293" s="14" t="s">
        <v>32</v>
      </c>
      <c r="AX293" s="14" t="s">
        <v>75</v>
      </c>
      <c r="AY293" s="191" t="s">
        <v>137</v>
      </c>
    </row>
    <row r="294" spans="1:65" s="15" customFormat="1">
      <c r="B294" s="198"/>
      <c r="D294" s="179" t="s">
        <v>149</v>
      </c>
      <c r="E294" s="199" t="s">
        <v>1</v>
      </c>
      <c r="F294" s="200" t="s">
        <v>164</v>
      </c>
      <c r="H294" s="201">
        <v>14</v>
      </c>
      <c r="I294" s="202"/>
      <c r="L294" s="198"/>
      <c r="M294" s="203"/>
      <c r="N294" s="204"/>
      <c r="O294" s="204"/>
      <c r="P294" s="204"/>
      <c r="Q294" s="204"/>
      <c r="R294" s="204"/>
      <c r="S294" s="204"/>
      <c r="T294" s="205"/>
      <c r="AT294" s="199" t="s">
        <v>149</v>
      </c>
      <c r="AU294" s="199" t="s">
        <v>84</v>
      </c>
      <c r="AV294" s="15" t="s">
        <v>145</v>
      </c>
      <c r="AW294" s="15" t="s">
        <v>32</v>
      </c>
      <c r="AX294" s="15" t="s">
        <v>82</v>
      </c>
      <c r="AY294" s="199" t="s">
        <v>137</v>
      </c>
    </row>
    <row r="295" spans="1:65" s="2" customFormat="1" ht="24" customHeight="1">
      <c r="A295" s="32"/>
      <c r="B295" s="165"/>
      <c r="C295" s="166" t="s">
        <v>377</v>
      </c>
      <c r="D295" s="166" t="s">
        <v>140</v>
      </c>
      <c r="E295" s="167" t="s">
        <v>378</v>
      </c>
      <c r="F295" s="168" t="s">
        <v>379</v>
      </c>
      <c r="G295" s="169" t="s">
        <v>256</v>
      </c>
      <c r="H295" s="170">
        <v>0.193</v>
      </c>
      <c r="I295" s="171"/>
      <c r="J295" s="172">
        <f>ROUND(I295*H295,2)</f>
        <v>0</v>
      </c>
      <c r="K295" s="168" t="s">
        <v>144</v>
      </c>
      <c r="L295" s="33"/>
      <c r="M295" s="173" t="s">
        <v>1</v>
      </c>
      <c r="N295" s="174" t="s">
        <v>40</v>
      </c>
      <c r="O295" s="58"/>
      <c r="P295" s="175">
        <f>O295*H295</f>
        <v>0</v>
      </c>
      <c r="Q295" s="175">
        <v>0</v>
      </c>
      <c r="R295" s="175">
        <f>Q295*H295</f>
        <v>0</v>
      </c>
      <c r="S295" s="175">
        <v>0</v>
      </c>
      <c r="T295" s="176">
        <f>S295*H295</f>
        <v>0</v>
      </c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R295" s="177" t="s">
        <v>246</v>
      </c>
      <c r="AT295" s="177" t="s">
        <v>140</v>
      </c>
      <c r="AU295" s="177" t="s">
        <v>84</v>
      </c>
      <c r="AY295" s="17" t="s">
        <v>137</v>
      </c>
      <c r="BE295" s="178">
        <f>IF(N295="základní",J295,0)</f>
        <v>0</v>
      </c>
      <c r="BF295" s="178">
        <f>IF(N295="snížená",J295,0)</f>
        <v>0</v>
      </c>
      <c r="BG295" s="178">
        <f>IF(N295="zákl. přenesená",J295,0)</f>
        <v>0</v>
      </c>
      <c r="BH295" s="178">
        <f>IF(N295="sníž. přenesená",J295,0)</f>
        <v>0</v>
      </c>
      <c r="BI295" s="178">
        <f>IF(N295="nulová",J295,0)</f>
        <v>0</v>
      </c>
      <c r="BJ295" s="17" t="s">
        <v>82</v>
      </c>
      <c r="BK295" s="178">
        <f>ROUND(I295*H295,2)</f>
        <v>0</v>
      </c>
      <c r="BL295" s="17" t="s">
        <v>246</v>
      </c>
      <c r="BM295" s="177" t="s">
        <v>380</v>
      </c>
    </row>
    <row r="296" spans="1:65" s="2" customFormat="1" ht="29.25">
      <c r="A296" s="32"/>
      <c r="B296" s="33"/>
      <c r="C296" s="32"/>
      <c r="D296" s="179" t="s">
        <v>147</v>
      </c>
      <c r="E296" s="32"/>
      <c r="F296" s="180" t="s">
        <v>381</v>
      </c>
      <c r="G296" s="32"/>
      <c r="H296" s="32"/>
      <c r="I296" s="101"/>
      <c r="J296" s="32"/>
      <c r="K296" s="32"/>
      <c r="L296" s="33"/>
      <c r="M296" s="181"/>
      <c r="N296" s="182"/>
      <c r="O296" s="58"/>
      <c r="P296" s="58"/>
      <c r="Q296" s="58"/>
      <c r="R296" s="58"/>
      <c r="S296" s="58"/>
      <c r="T296" s="59"/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T296" s="17" t="s">
        <v>147</v>
      </c>
      <c r="AU296" s="17" t="s">
        <v>84</v>
      </c>
    </row>
    <row r="297" spans="1:65" s="12" customFormat="1" ht="22.9" customHeight="1">
      <c r="B297" s="152"/>
      <c r="D297" s="153" t="s">
        <v>74</v>
      </c>
      <c r="E297" s="163" t="s">
        <v>382</v>
      </c>
      <c r="F297" s="163" t="s">
        <v>383</v>
      </c>
      <c r="I297" s="155"/>
      <c r="J297" s="164">
        <f>BK297</f>
        <v>27089.040000000001</v>
      </c>
      <c r="L297" s="152"/>
      <c r="M297" s="157"/>
      <c r="N297" s="158"/>
      <c r="O297" s="158"/>
      <c r="P297" s="159">
        <f>SUM(P298:P324)</f>
        <v>0</v>
      </c>
      <c r="Q297" s="158"/>
      <c r="R297" s="159">
        <f>SUM(R298:R324)</f>
        <v>2.2453715999999999</v>
      </c>
      <c r="S297" s="158"/>
      <c r="T297" s="160">
        <f>SUM(T298:T324)</f>
        <v>1.4021159999999999</v>
      </c>
      <c r="AR297" s="153" t="s">
        <v>84</v>
      </c>
      <c r="AT297" s="161" t="s">
        <v>74</v>
      </c>
      <c r="AU297" s="161" t="s">
        <v>82</v>
      </c>
      <c r="AY297" s="153" t="s">
        <v>137</v>
      </c>
      <c r="BK297" s="162">
        <f>SUM(BK298:BK324)</f>
        <v>27089.040000000001</v>
      </c>
    </row>
    <row r="298" spans="1:65" s="2" customFormat="1" ht="16.5" customHeight="1">
      <c r="A298" s="32"/>
      <c r="B298" s="165"/>
      <c r="C298" s="166" t="s">
        <v>384</v>
      </c>
      <c r="D298" s="166" t="s">
        <v>140</v>
      </c>
      <c r="E298" s="167" t="s">
        <v>385</v>
      </c>
      <c r="F298" s="168" t="s">
        <v>386</v>
      </c>
      <c r="G298" s="169" t="s">
        <v>143</v>
      </c>
      <c r="H298" s="170">
        <v>39.72</v>
      </c>
      <c r="I298" s="171"/>
      <c r="J298" s="172">
        <f>ROUND(I298*H298,2)</f>
        <v>0</v>
      </c>
      <c r="K298" s="168" t="s">
        <v>144</v>
      </c>
      <c r="L298" s="33"/>
      <c r="M298" s="173" t="s">
        <v>1</v>
      </c>
      <c r="N298" s="174" t="s">
        <v>40</v>
      </c>
      <c r="O298" s="58"/>
      <c r="P298" s="175">
        <f>O298*H298</f>
        <v>0</v>
      </c>
      <c r="Q298" s="175">
        <v>2.9999999999999997E-4</v>
      </c>
      <c r="R298" s="175">
        <f>Q298*H298</f>
        <v>1.1915999999999998E-2</v>
      </c>
      <c r="S298" s="175">
        <v>0</v>
      </c>
      <c r="T298" s="176">
        <f>S298*H298</f>
        <v>0</v>
      </c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R298" s="177" t="s">
        <v>246</v>
      </c>
      <c r="AT298" s="177" t="s">
        <v>140</v>
      </c>
      <c r="AU298" s="177" t="s">
        <v>84</v>
      </c>
      <c r="AY298" s="17" t="s">
        <v>137</v>
      </c>
      <c r="BE298" s="178">
        <f>IF(N298="základní",J298,0)</f>
        <v>0</v>
      </c>
      <c r="BF298" s="178">
        <f>IF(N298="snížená",J298,0)</f>
        <v>0</v>
      </c>
      <c r="BG298" s="178">
        <f>IF(N298="zákl. přenesená",J298,0)</f>
        <v>0</v>
      </c>
      <c r="BH298" s="178">
        <f>IF(N298="sníž. přenesená",J298,0)</f>
        <v>0</v>
      </c>
      <c r="BI298" s="178">
        <f>IF(N298="nulová",J298,0)</f>
        <v>0</v>
      </c>
      <c r="BJ298" s="17" t="s">
        <v>82</v>
      </c>
      <c r="BK298" s="178">
        <f>ROUND(I298*H298,2)</f>
        <v>0</v>
      </c>
      <c r="BL298" s="17" t="s">
        <v>246</v>
      </c>
      <c r="BM298" s="177" t="s">
        <v>387</v>
      </c>
    </row>
    <row r="299" spans="1:65" s="2" customFormat="1" ht="19.5">
      <c r="A299" s="32"/>
      <c r="B299" s="33"/>
      <c r="C299" s="32"/>
      <c r="D299" s="179" t="s">
        <v>147</v>
      </c>
      <c r="E299" s="32"/>
      <c r="F299" s="180" t="s">
        <v>388</v>
      </c>
      <c r="G299" s="32"/>
      <c r="H299" s="32"/>
      <c r="I299" s="101"/>
      <c r="J299" s="32"/>
      <c r="K299" s="32"/>
      <c r="L299" s="33"/>
      <c r="M299" s="181"/>
      <c r="N299" s="182"/>
      <c r="O299" s="58"/>
      <c r="P299" s="58"/>
      <c r="Q299" s="58"/>
      <c r="R299" s="58"/>
      <c r="S299" s="58"/>
      <c r="T299" s="59"/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T299" s="17" t="s">
        <v>147</v>
      </c>
      <c r="AU299" s="17" t="s">
        <v>84</v>
      </c>
    </row>
    <row r="300" spans="1:65" s="2" customFormat="1" ht="24" customHeight="1">
      <c r="A300" s="32"/>
      <c r="B300" s="165"/>
      <c r="C300" s="166" t="s">
        <v>389</v>
      </c>
      <c r="D300" s="166" t="s">
        <v>140</v>
      </c>
      <c r="E300" s="167" t="s">
        <v>390</v>
      </c>
      <c r="F300" s="168" t="s">
        <v>391</v>
      </c>
      <c r="G300" s="169" t="s">
        <v>143</v>
      </c>
      <c r="H300" s="170">
        <v>39.72</v>
      </c>
      <c r="I300" s="171"/>
      <c r="J300" s="172">
        <f>ROUND(I300*H300,2)</f>
        <v>0</v>
      </c>
      <c r="K300" s="168" t="s">
        <v>144</v>
      </c>
      <c r="L300" s="33"/>
      <c r="M300" s="173" t="s">
        <v>1</v>
      </c>
      <c r="N300" s="174" t="s">
        <v>40</v>
      </c>
      <c r="O300" s="58"/>
      <c r="P300" s="175">
        <f>O300*H300</f>
        <v>0</v>
      </c>
      <c r="Q300" s="175">
        <v>2.0400000000000001E-2</v>
      </c>
      <c r="R300" s="175">
        <f>Q300*H300</f>
        <v>0.81028800000000001</v>
      </c>
      <c r="S300" s="175">
        <v>0</v>
      </c>
      <c r="T300" s="176">
        <f>S300*H300</f>
        <v>0</v>
      </c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R300" s="177" t="s">
        <v>246</v>
      </c>
      <c r="AT300" s="177" t="s">
        <v>140</v>
      </c>
      <c r="AU300" s="177" t="s">
        <v>84</v>
      </c>
      <c r="AY300" s="17" t="s">
        <v>137</v>
      </c>
      <c r="BE300" s="178">
        <f>IF(N300="základní",J300,0)</f>
        <v>0</v>
      </c>
      <c r="BF300" s="178">
        <f>IF(N300="snížená",J300,0)</f>
        <v>0</v>
      </c>
      <c r="BG300" s="178">
        <f>IF(N300="zákl. přenesená",J300,0)</f>
        <v>0</v>
      </c>
      <c r="BH300" s="178">
        <f>IF(N300="sníž. přenesená",J300,0)</f>
        <v>0</v>
      </c>
      <c r="BI300" s="178">
        <f>IF(N300="nulová",J300,0)</f>
        <v>0</v>
      </c>
      <c r="BJ300" s="17" t="s">
        <v>82</v>
      </c>
      <c r="BK300" s="178">
        <f>ROUND(I300*H300,2)</f>
        <v>0</v>
      </c>
      <c r="BL300" s="17" t="s">
        <v>246</v>
      </c>
      <c r="BM300" s="177" t="s">
        <v>392</v>
      </c>
    </row>
    <row r="301" spans="1:65" s="2" customFormat="1" ht="19.5">
      <c r="A301" s="32"/>
      <c r="B301" s="33"/>
      <c r="C301" s="32"/>
      <c r="D301" s="179" t="s">
        <v>147</v>
      </c>
      <c r="E301" s="32"/>
      <c r="F301" s="180" t="s">
        <v>393</v>
      </c>
      <c r="G301" s="32"/>
      <c r="H301" s="32"/>
      <c r="I301" s="101"/>
      <c r="J301" s="32"/>
      <c r="K301" s="32"/>
      <c r="L301" s="33"/>
      <c r="M301" s="181"/>
      <c r="N301" s="182"/>
      <c r="O301" s="58"/>
      <c r="P301" s="58"/>
      <c r="Q301" s="58"/>
      <c r="R301" s="58"/>
      <c r="S301" s="58"/>
      <c r="T301" s="59"/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T301" s="17" t="s">
        <v>147</v>
      </c>
      <c r="AU301" s="17" t="s">
        <v>84</v>
      </c>
    </row>
    <row r="302" spans="1:65" s="14" customFormat="1">
      <c r="B302" s="190"/>
      <c r="D302" s="179" t="s">
        <v>149</v>
      </c>
      <c r="E302" s="191" t="s">
        <v>1</v>
      </c>
      <c r="F302" s="192" t="s">
        <v>224</v>
      </c>
      <c r="H302" s="193">
        <v>16.32</v>
      </c>
      <c r="I302" s="194"/>
      <c r="L302" s="190"/>
      <c r="M302" s="195"/>
      <c r="N302" s="196"/>
      <c r="O302" s="196"/>
      <c r="P302" s="196"/>
      <c r="Q302" s="196"/>
      <c r="R302" s="196"/>
      <c r="S302" s="196"/>
      <c r="T302" s="197"/>
      <c r="AT302" s="191" t="s">
        <v>149</v>
      </c>
      <c r="AU302" s="191" t="s">
        <v>84</v>
      </c>
      <c r="AV302" s="14" t="s">
        <v>84</v>
      </c>
      <c r="AW302" s="14" t="s">
        <v>32</v>
      </c>
      <c r="AX302" s="14" t="s">
        <v>75</v>
      </c>
      <c r="AY302" s="191" t="s">
        <v>137</v>
      </c>
    </row>
    <row r="303" spans="1:65" s="14" customFormat="1">
      <c r="B303" s="190"/>
      <c r="D303" s="179" t="s">
        <v>149</v>
      </c>
      <c r="E303" s="191" t="s">
        <v>1</v>
      </c>
      <c r="F303" s="192" t="s">
        <v>225</v>
      </c>
      <c r="H303" s="193">
        <v>23.4</v>
      </c>
      <c r="I303" s="194"/>
      <c r="L303" s="190"/>
      <c r="M303" s="195"/>
      <c r="N303" s="196"/>
      <c r="O303" s="196"/>
      <c r="P303" s="196"/>
      <c r="Q303" s="196"/>
      <c r="R303" s="196"/>
      <c r="S303" s="196"/>
      <c r="T303" s="197"/>
      <c r="AT303" s="191" t="s">
        <v>149</v>
      </c>
      <c r="AU303" s="191" t="s">
        <v>84</v>
      </c>
      <c r="AV303" s="14" t="s">
        <v>84</v>
      </c>
      <c r="AW303" s="14" t="s">
        <v>32</v>
      </c>
      <c r="AX303" s="14" t="s">
        <v>75</v>
      </c>
      <c r="AY303" s="191" t="s">
        <v>137</v>
      </c>
    </row>
    <row r="304" spans="1:65" s="15" customFormat="1">
      <c r="B304" s="198"/>
      <c r="D304" s="179" t="s">
        <v>149</v>
      </c>
      <c r="E304" s="199" t="s">
        <v>1</v>
      </c>
      <c r="F304" s="200" t="s">
        <v>164</v>
      </c>
      <c r="H304" s="201">
        <v>39.72</v>
      </c>
      <c r="I304" s="202"/>
      <c r="L304" s="198"/>
      <c r="M304" s="203"/>
      <c r="N304" s="204"/>
      <c r="O304" s="204"/>
      <c r="P304" s="204"/>
      <c r="Q304" s="204"/>
      <c r="R304" s="204"/>
      <c r="S304" s="204"/>
      <c r="T304" s="205"/>
      <c r="AT304" s="199" t="s">
        <v>149</v>
      </c>
      <c r="AU304" s="199" t="s">
        <v>84</v>
      </c>
      <c r="AV304" s="15" t="s">
        <v>145</v>
      </c>
      <c r="AW304" s="15" t="s">
        <v>32</v>
      </c>
      <c r="AX304" s="15" t="s">
        <v>82</v>
      </c>
      <c r="AY304" s="199" t="s">
        <v>137</v>
      </c>
    </row>
    <row r="305" spans="1:65" s="2" customFormat="1" ht="24" customHeight="1">
      <c r="A305" s="32"/>
      <c r="B305" s="165"/>
      <c r="C305" s="166" t="s">
        <v>394</v>
      </c>
      <c r="D305" s="166" t="s">
        <v>140</v>
      </c>
      <c r="E305" s="167" t="s">
        <v>395</v>
      </c>
      <c r="F305" s="168" t="s">
        <v>396</v>
      </c>
      <c r="G305" s="169" t="s">
        <v>143</v>
      </c>
      <c r="H305" s="170">
        <v>39.72</v>
      </c>
      <c r="I305" s="171"/>
      <c r="J305" s="172">
        <f>ROUND(I305*H305,2)</f>
        <v>0</v>
      </c>
      <c r="K305" s="168" t="s">
        <v>144</v>
      </c>
      <c r="L305" s="33"/>
      <c r="M305" s="173" t="s">
        <v>1</v>
      </c>
      <c r="N305" s="174" t="s">
        <v>40</v>
      </c>
      <c r="O305" s="58"/>
      <c r="P305" s="175">
        <f>O305*H305</f>
        <v>0</v>
      </c>
      <c r="Q305" s="175">
        <v>1.4999999999999999E-2</v>
      </c>
      <c r="R305" s="175">
        <f>Q305*H305</f>
        <v>0.5958</v>
      </c>
      <c r="S305" s="175">
        <v>0</v>
      </c>
      <c r="T305" s="176">
        <f>S305*H305</f>
        <v>0</v>
      </c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R305" s="177" t="s">
        <v>246</v>
      </c>
      <c r="AT305" s="177" t="s">
        <v>140</v>
      </c>
      <c r="AU305" s="177" t="s">
        <v>84</v>
      </c>
      <c r="AY305" s="17" t="s">
        <v>137</v>
      </c>
      <c r="BE305" s="178">
        <f>IF(N305="základní",J305,0)</f>
        <v>0</v>
      </c>
      <c r="BF305" s="178">
        <f>IF(N305="snížená",J305,0)</f>
        <v>0</v>
      </c>
      <c r="BG305" s="178">
        <f>IF(N305="zákl. přenesená",J305,0)</f>
        <v>0</v>
      </c>
      <c r="BH305" s="178">
        <f>IF(N305="sníž. přenesená",J305,0)</f>
        <v>0</v>
      </c>
      <c r="BI305" s="178">
        <f>IF(N305="nulová",J305,0)</f>
        <v>0</v>
      </c>
      <c r="BJ305" s="17" t="s">
        <v>82</v>
      </c>
      <c r="BK305" s="178">
        <f>ROUND(I305*H305,2)</f>
        <v>0</v>
      </c>
      <c r="BL305" s="17" t="s">
        <v>246</v>
      </c>
      <c r="BM305" s="177" t="s">
        <v>397</v>
      </c>
    </row>
    <row r="306" spans="1:65" s="2" customFormat="1" ht="19.5">
      <c r="A306" s="32"/>
      <c r="B306" s="33"/>
      <c r="C306" s="32"/>
      <c r="D306" s="179" t="s">
        <v>147</v>
      </c>
      <c r="E306" s="32"/>
      <c r="F306" s="180" t="s">
        <v>398</v>
      </c>
      <c r="G306" s="32"/>
      <c r="H306" s="32"/>
      <c r="I306" s="101"/>
      <c r="J306" s="32"/>
      <c r="K306" s="32"/>
      <c r="L306" s="33"/>
      <c r="M306" s="181"/>
      <c r="N306" s="182"/>
      <c r="O306" s="58"/>
      <c r="P306" s="58"/>
      <c r="Q306" s="58"/>
      <c r="R306" s="58"/>
      <c r="S306" s="58"/>
      <c r="T306" s="59"/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T306" s="17" t="s">
        <v>147</v>
      </c>
      <c r="AU306" s="17" t="s">
        <v>84</v>
      </c>
    </row>
    <row r="307" spans="1:65" s="2" customFormat="1" ht="16.5" customHeight="1">
      <c r="A307" s="32"/>
      <c r="B307" s="165"/>
      <c r="C307" s="166" t="s">
        <v>399</v>
      </c>
      <c r="D307" s="166" t="s">
        <v>140</v>
      </c>
      <c r="E307" s="167" t="s">
        <v>400</v>
      </c>
      <c r="F307" s="168" t="s">
        <v>401</v>
      </c>
      <c r="G307" s="169" t="s">
        <v>143</v>
      </c>
      <c r="H307" s="170">
        <v>39.72</v>
      </c>
      <c r="I307" s="171"/>
      <c r="J307" s="172">
        <f>ROUND(I307*H307,2)</f>
        <v>0</v>
      </c>
      <c r="K307" s="168" t="s">
        <v>144</v>
      </c>
      <c r="L307" s="33"/>
      <c r="M307" s="173" t="s">
        <v>1</v>
      </c>
      <c r="N307" s="174" t="s">
        <v>40</v>
      </c>
      <c r="O307" s="58"/>
      <c r="P307" s="175">
        <f>O307*H307</f>
        <v>0</v>
      </c>
      <c r="Q307" s="175">
        <v>0</v>
      </c>
      <c r="R307" s="175">
        <f>Q307*H307</f>
        <v>0</v>
      </c>
      <c r="S307" s="175">
        <v>3.5299999999999998E-2</v>
      </c>
      <c r="T307" s="176">
        <f>S307*H307</f>
        <v>1.4021159999999999</v>
      </c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R307" s="177" t="s">
        <v>246</v>
      </c>
      <c r="AT307" s="177" t="s">
        <v>140</v>
      </c>
      <c r="AU307" s="177" t="s">
        <v>84</v>
      </c>
      <c r="AY307" s="17" t="s">
        <v>137</v>
      </c>
      <c r="BE307" s="178">
        <f>IF(N307="základní",J307,0)</f>
        <v>0</v>
      </c>
      <c r="BF307" s="178">
        <f>IF(N307="snížená",J307,0)</f>
        <v>0</v>
      </c>
      <c r="BG307" s="178">
        <f>IF(N307="zákl. přenesená",J307,0)</f>
        <v>0</v>
      </c>
      <c r="BH307" s="178">
        <f>IF(N307="sníž. přenesená",J307,0)</f>
        <v>0</v>
      </c>
      <c r="BI307" s="178">
        <f>IF(N307="nulová",J307,0)</f>
        <v>0</v>
      </c>
      <c r="BJ307" s="17" t="s">
        <v>82</v>
      </c>
      <c r="BK307" s="178">
        <f>ROUND(I307*H307,2)</f>
        <v>0</v>
      </c>
      <c r="BL307" s="17" t="s">
        <v>246</v>
      </c>
      <c r="BM307" s="177" t="s">
        <v>402</v>
      </c>
    </row>
    <row r="308" spans="1:65" s="2" customFormat="1">
      <c r="A308" s="32"/>
      <c r="B308" s="33"/>
      <c r="C308" s="32"/>
      <c r="D308" s="179" t="s">
        <v>147</v>
      </c>
      <c r="E308" s="32"/>
      <c r="F308" s="180" t="s">
        <v>401</v>
      </c>
      <c r="G308" s="32"/>
      <c r="H308" s="32"/>
      <c r="I308" s="101"/>
      <c r="J308" s="32"/>
      <c r="K308" s="32"/>
      <c r="L308" s="33"/>
      <c r="M308" s="181"/>
      <c r="N308" s="182"/>
      <c r="O308" s="58"/>
      <c r="P308" s="58"/>
      <c r="Q308" s="58"/>
      <c r="R308" s="58"/>
      <c r="S308" s="58"/>
      <c r="T308" s="59"/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T308" s="17" t="s">
        <v>147</v>
      </c>
      <c r="AU308" s="17" t="s">
        <v>84</v>
      </c>
    </row>
    <row r="309" spans="1:65" s="14" customFormat="1">
      <c r="B309" s="190"/>
      <c r="D309" s="179" t="s">
        <v>149</v>
      </c>
      <c r="E309" s="191" t="s">
        <v>1</v>
      </c>
      <c r="F309" s="192" t="s">
        <v>224</v>
      </c>
      <c r="H309" s="193">
        <v>16.32</v>
      </c>
      <c r="I309" s="194"/>
      <c r="L309" s="190"/>
      <c r="M309" s="195"/>
      <c r="N309" s="196"/>
      <c r="O309" s="196"/>
      <c r="P309" s="196"/>
      <c r="Q309" s="196"/>
      <c r="R309" s="196"/>
      <c r="S309" s="196"/>
      <c r="T309" s="197"/>
      <c r="AT309" s="191" t="s">
        <v>149</v>
      </c>
      <c r="AU309" s="191" t="s">
        <v>84</v>
      </c>
      <c r="AV309" s="14" t="s">
        <v>84</v>
      </c>
      <c r="AW309" s="14" t="s">
        <v>32</v>
      </c>
      <c r="AX309" s="14" t="s">
        <v>75</v>
      </c>
      <c r="AY309" s="191" t="s">
        <v>137</v>
      </c>
    </row>
    <row r="310" spans="1:65" s="14" customFormat="1">
      <c r="B310" s="190"/>
      <c r="D310" s="179" t="s">
        <v>149</v>
      </c>
      <c r="E310" s="191" t="s">
        <v>1</v>
      </c>
      <c r="F310" s="192" t="s">
        <v>225</v>
      </c>
      <c r="H310" s="193">
        <v>23.4</v>
      </c>
      <c r="I310" s="194"/>
      <c r="L310" s="190"/>
      <c r="M310" s="195"/>
      <c r="N310" s="196"/>
      <c r="O310" s="196"/>
      <c r="P310" s="196"/>
      <c r="Q310" s="196"/>
      <c r="R310" s="196"/>
      <c r="S310" s="196"/>
      <c r="T310" s="197"/>
      <c r="AT310" s="191" t="s">
        <v>149</v>
      </c>
      <c r="AU310" s="191" t="s">
        <v>84</v>
      </c>
      <c r="AV310" s="14" t="s">
        <v>84</v>
      </c>
      <c r="AW310" s="14" t="s">
        <v>32</v>
      </c>
      <c r="AX310" s="14" t="s">
        <v>75</v>
      </c>
      <c r="AY310" s="191" t="s">
        <v>137</v>
      </c>
    </row>
    <row r="311" spans="1:65" s="15" customFormat="1">
      <c r="B311" s="198"/>
      <c r="D311" s="179" t="s">
        <v>149</v>
      </c>
      <c r="E311" s="199" t="s">
        <v>1</v>
      </c>
      <c r="F311" s="200" t="s">
        <v>164</v>
      </c>
      <c r="H311" s="201">
        <v>39.72</v>
      </c>
      <c r="I311" s="202"/>
      <c r="L311" s="198"/>
      <c r="M311" s="203"/>
      <c r="N311" s="204"/>
      <c r="O311" s="204"/>
      <c r="P311" s="204"/>
      <c r="Q311" s="204"/>
      <c r="R311" s="204"/>
      <c r="S311" s="204"/>
      <c r="T311" s="205"/>
      <c r="AT311" s="199" t="s">
        <v>149</v>
      </c>
      <c r="AU311" s="199" t="s">
        <v>84</v>
      </c>
      <c r="AV311" s="15" t="s">
        <v>145</v>
      </c>
      <c r="AW311" s="15" t="s">
        <v>32</v>
      </c>
      <c r="AX311" s="15" t="s">
        <v>82</v>
      </c>
      <c r="AY311" s="199" t="s">
        <v>137</v>
      </c>
    </row>
    <row r="312" spans="1:65" s="2" customFormat="1" ht="24" customHeight="1">
      <c r="A312" s="32"/>
      <c r="B312" s="165"/>
      <c r="C312" s="166" t="s">
        <v>403</v>
      </c>
      <c r="D312" s="166" t="s">
        <v>140</v>
      </c>
      <c r="E312" s="167" t="s">
        <v>404</v>
      </c>
      <c r="F312" s="168" t="s">
        <v>405</v>
      </c>
      <c r="G312" s="169" t="s">
        <v>143</v>
      </c>
      <c r="H312" s="170">
        <v>39.72</v>
      </c>
      <c r="I312" s="171"/>
      <c r="J312" s="172">
        <f>ROUND(I312*H312,2)</f>
        <v>0</v>
      </c>
      <c r="K312" s="168" t="s">
        <v>144</v>
      </c>
      <c r="L312" s="33"/>
      <c r="M312" s="173" t="s">
        <v>1</v>
      </c>
      <c r="N312" s="174" t="s">
        <v>40</v>
      </c>
      <c r="O312" s="58"/>
      <c r="P312" s="175">
        <f>O312*H312</f>
        <v>0</v>
      </c>
      <c r="Q312" s="175">
        <v>6.3499999999999997E-3</v>
      </c>
      <c r="R312" s="175">
        <f>Q312*H312</f>
        <v>0.252222</v>
      </c>
      <c r="S312" s="175">
        <v>0</v>
      </c>
      <c r="T312" s="176">
        <f>S312*H312</f>
        <v>0</v>
      </c>
      <c r="U312" s="32"/>
      <c r="V312" s="32"/>
      <c r="W312" s="32"/>
      <c r="X312" s="32"/>
      <c r="Y312" s="32"/>
      <c r="Z312" s="32"/>
      <c r="AA312" s="32"/>
      <c r="AB312" s="32"/>
      <c r="AC312" s="32"/>
      <c r="AD312" s="32"/>
      <c r="AE312" s="32"/>
      <c r="AR312" s="177" t="s">
        <v>246</v>
      </c>
      <c r="AT312" s="177" t="s">
        <v>140</v>
      </c>
      <c r="AU312" s="177" t="s">
        <v>84</v>
      </c>
      <c r="AY312" s="17" t="s">
        <v>137</v>
      </c>
      <c r="BE312" s="178">
        <f>IF(N312="základní",J312,0)</f>
        <v>0</v>
      </c>
      <c r="BF312" s="178">
        <f>IF(N312="snížená",J312,0)</f>
        <v>0</v>
      </c>
      <c r="BG312" s="178">
        <f>IF(N312="zákl. přenesená",J312,0)</f>
        <v>0</v>
      </c>
      <c r="BH312" s="178">
        <f>IF(N312="sníž. přenesená",J312,0)</f>
        <v>0</v>
      </c>
      <c r="BI312" s="178">
        <f>IF(N312="nulová",J312,0)</f>
        <v>0</v>
      </c>
      <c r="BJ312" s="17" t="s">
        <v>82</v>
      </c>
      <c r="BK312" s="178">
        <f>ROUND(I312*H312,2)</f>
        <v>0</v>
      </c>
      <c r="BL312" s="17" t="s">
        <v>246</v>
      </c>
      <c r="BM312" s="177" t="s">
        <v>406</v>
      </c>
    </row>
    <row r="313" spans="1:65" s="2" customFormat="1" ht="19.5">
      <c r="A313" s="32"/>
      <c r="B313" s="33"/>
      <c r="C313" s="32"/>
      <c r="D313" s="179" t="s">
        <v>147</v>
      </c>
      <c r="E313" s="32"/>
      <c r="F313" s="180" t="s">
        <v>407</v>
      </c>
      <c r="G313" s="32"/>
      <c r="H313" s="32"/>
      <c r="I313" s="101"/>
      <c r="J313" s="32"/>
      <c r="K313" s="32"/>
      <c r="L313" s="33"/>
      <c r="M313" s="181"/>
      <c r="N313" s="182"/>
      <c r="O313" s="58"/>
      <c r="P313" s="58"/>
      <c r="Q313" s="58"/>
      <c r="R313" s="58"/>
      <c r="S313" s="58"/>
      <c r="T313" s="59"/>
      <c r="U313" s="32"/>
      <c r="V313" s="32"/>
      <c r="W313" s="32"/>
      <c r="X313" s="32"/>
      <c r="Y313" s="32"/>
      <c r="Z313" s="32"/>
      <c r="AA313" s="32"/>
      <c r="AB313" s="32"/>
      <c r="AC313" s="32"/>
      <c r="AD313" s="32"/>
      <c r="AE313" s="32"/>
      <c r="AT313" s="17" t="s">
        <v>147</v>
      </c>
      <c r="AU313" s="17" t="s">
        <v>84</v>
      </c>
    </row>
    <row r="314" spans="1:65" s="2" customFormat="1" ht="24" customHeight="1">
      <c r="A314" s="32"/>
      <c r="B314" s="165"/>
      <c r="C314" s="206" t="s">
        <v>408</v>
      </c>
      <c r="D314" s="206" t="s">
        <v>205</v>
      </c>
      <c r="E314" s="207" t="s">
        <v>409</v>
      </c>
      <c r="F314" s="208" t="s">
        <v>410</v>
      </c>
      <c r="G314" s="209" t="s">
        <v>143</v>
      </c>
      <c r="H314" s="210">
        <v>43.692</v>
      </c>
      <c r="I314" s="228">
        <v>620</v>
      </c>
      <c r="J314" s="212">
        <f>ROUND(I314*H314,2)</f>
        <v>27089.040000000001</v>
      </c>
      <c r="K314" s="208" t="s">
        <v>1</v>
      </c>
      <c r="L314" s="213"/>
      <c r="M314" s="214" t="s">
        <v>1</v>
      </c>
      <c r="N314" s="215" t="s">
        <v>40</v>
      </c>
      <c r="O314" s="58"/>
      <c r="P314" s="175">
        <f>O314*H314</f>
        <v>0</v>
      </c>
      <c r="Q314" s="175">
        <v>1.18E-2</v>
      </c>
      <c r="R314" s="175">
        <f>Q314*H314</f>
        <v>0.51556559999999996</v>
      </c>
      <c r="S314" s="175">
        <v>0</v>
      </c>
      <c r="T314" s="176">
        <f>S314*H314</f>
        <v>0</v>
      </c>
      <c r="U314" s="32"/>
      <c r="V314" s="32"/>
      <c r="W314" s="32"/>
      <c r="X314" s="32"/>
      <c r="Y314" s="32"/>
      <c r="Z314" s="32"/>
      <c r="AA314" s="32"/>
      <c r="AB314" s="32"/>
      <c r="AC314" s="32"/>
      <c r="AD314" s="32"/>
      <c r="AE314" s="32"/>
      <c r="AR314" s="177" t="s">
        <v>298</v>
      </c>
      <c r="AT314" s="177" t="s">
        <v>205</v>
      </c>
      <c r="AU314" s="177" t="s">
        <v>84</v>
      </c>
      <c r="AY314" s="17" t="s">
        <v>137</v>
      </c>
      <c r="BE314" s="178">
        <f>IF(N314="základní",J314,0)</f>
        <v>27089.040000000001</v>
      </c>
      <c r="BF314" s="178">
        <f>IF(N314="snížená",J314,0)</f>
        <v>0</v>
      </c>
      <c r="BG314" s="178">
        <f>IF(N314="zákl. přenesená",J314,0)</f>
        <v>0</v>
      </c>
      <c r="BH314" s="178">
        <f>IF(N314="sníž. přenesená",J314,0)</f>
        <v>0</v>
      </c>
      <c r="BI314" s="178">
        <f>IF(N314="nulová",J314,0)</f>
        <v>0</v>
      </c>
      <c r="BJ314" s="17" t="s">
        <v>82</v>
      </c>
      <c r="BK314" s="178">
        <f>ROUND(I314*H314,2)</f>
        <v>27089.040000000001</v>
      </c>
      <c r="BL314" s="17" t="s">
        <v>246</v>
      </c>
      <c r="BM314" s="177" t="s">
        <v>411</v>
      </c>
    </row>
    <row r="315" spans="1:65" s="2" customFormat="1" ht="19.5">
      <c r="A315" s="32"/>
      <c r="B315" s="33"/>
      <c r="C315" s="32"/>
      <c r="D315" s="179" t="s">
        <v>147</v>
      </c>
      <c r="E315" s="32"/>
      <c r="F315" s="180" t="s">
        <v>410</v>
      </c>
      <c r="G315" s="32"/>
      <c r="H315" s="32"/>
      <c r="I315" s="101"/>
      <c r="J315" s="32"/>
      <c r="K315" s="32"/>
      <c r="L315" s="33"/>
      <c r="M315" s="181"/>
      <c r="N315" s="182"/>
      <c r="O315" s="58"/>
      <c r="P315" s="58"/>
      <c r="Q315" s="58"/>
      <c r="R315" s="58"/>
      <c r="S315" s="58"/>
      <c r="T315" s="59"/>
      <c r="U315" s="32"/>
      <c r="V315" s="32"/>
      <c r="W315" s="32"/>
      <c r="X315" s="32"/>
      <c r="Y315" s="32"/>
      <c r="Z315" s="32"/>
      <c r="AA315" s="32"/>
      <c r="AB315" s="32"/>
      <c r="AC315" s="32"/>
      <c r="AD315" s="32"/>
      <c r="AE315" s="32"/>
      <c r="AT315" s="17" t="s">
        <v>147</v>
      </c>
      <c r="AU315" s="17" t="s">
        <v>84</v>
      </c>
    </row>
    <row r="316" spans="1:65" s="14" customFormat="1">
      <c r="B316" s="190"/>
      <c r="D316" s="179" t="s">
        <v>149</v>
      </c>
      <c r="F316" s="192" t="s">
        <v>340</v>
      </c>
      <c r="H316" s="193">
        <v>43.692</v>
      </c>
      <c r="I316" s="194"/>
      <c r="L316" s="190"/>
      <c r="M316" s="195"/>
      <c r="N316" s="196"/>
      <c r="O316" s="196"/>
      <c r="P316" s="196"/>
      <c r="Q316" s="196"/>
      <c r="R316" s="196"/>
      <c r="S316" s="196"/>
      <c r="T316" s="197"/>
      <c r="AT316" s="191" t="s">
        <v>149</v>
      </c>
      <c r="AU316" s="191" t="s">
        <v>84</v>
      </c>
      <c r="AV316" s="14" t="s">
        <v>84</v>
      </c>
      <c r="AW316" s="14" t="s">
        <v>3</v>
      </c>
      <c r="AX316" s="14" t="s">
        <v>82</v>
      </c>
      <c r="AY316" s="191" t="s">
        <v>137</v>
      </c>
    </row>
    <row r="317" spans="1:65" s="2" customFormat="1" ht="24" customHeight="1">
      <c r="A317" s="32"/>
      <c r="B317" s="165"/>
      <c r="C317" s="166" t="s">
        <v>412</v>
      </c>
      <c r="D317" s="166" t="s">
        <v>140</v>
      </c>
      <c r="E317" s="167" t="s">
        <v>413</v>
      </c>
      <c r="F317" s="168" t="s">
        <v>414</v>
      </c>
      <c r="G317" s="169" t="s">
        <v>143</v>
      </c>
      <c r="H317" s="170">
        <v>39.72</v>
      </c>
      <c r="I317" s="171"/>
      <c r="J317" s="172">
        <f>ROUND(I317*H317,2)</f>
        <v>0</v>
      </c>
      <c r="K317" s="168" t="s">
        <v>144</v>
      </c>
      <c r="L317" s="33"/>
      <c r="M317" s="173" t="s">
        <v>1</v>
      </c>
      <c r="N317" s="174" t="s">
        <v>40</v>
      </c>
      <c r="O317" s="58"/>
      <c r="P317" s="175">
        <f>O317*H317</f>
        <v>0</v>
      </c>
      <c r="Q317" s="175">
        <v>0</v>
      </c>
      <c r="R317" s="175">
        <f>Q317*H317</f>
        <v>0</v>
      </c>
      <c r="S317" s="175">
        <v>0</v>
      </c>
      <c r="T317" s="176">
        <f>S317*H317</f>
        <v>0</v>
      </c>
      <c r="U317" s="32"/>
      <c r="V317" s="32"/>
      <c r="W317" s="32"/>
      <c r="X317" s="32"/>
      <c r="Y317" s="32"/>
      <c r="Z317" s="32"/>
      <c r="AA317" s="32"/>
      <c r="AB317" s="32"/>
      <c r="AC317" s="32"/>
      <c r="AD317" s="32"/>
      <c r="AE317" s="32"/>
      <c r="AR317" s="177" t="s">
        <v>246</v>
      </c>
      <c r="AT317" s="177" t="s">
        <v>140</v>
      </c>
      <c r="AU317" s="177" t="s">
        <v>84</v>
      </c>
      <c r="AY317" s="17" t="s">
        <v>137</v>
      </c>
      <c r="BE317" s="178">
        <f>IF(N317="základní",J317,0)</f>
        <v>0</v>
      </c>
      <c r="BF317" s="178">
        <f>IF(N317="snížená",J317,0)</f>
        <v>0</v>
      </c>
      <c r="BG317" s="178">
        <f>IF(N317="zákl. přenesená",J317,0)</f>
        <v>0</v>
      </c>
      <c r="BH317" s="178">
        <f>IF(N317="sníž. přenesená",J317,0)</f>
        <v>0</v>
      </c>
      <c r="BI317" s="178">
        <f>IF(N317="nulová",J317,0)</f>
        <v>0</v>
      </c>
      <c r="BJ317" s="17" t="s">
        <v>82</v>
      </c>
      <c r="BK317" s="178">
        <f>ROUND(I317*H317,2)</f>
        <v>0</v>
      </c>
      <c r="BL317" s="17" t="s">
        <v>246</v>
      </c>
      <c r="BM317" s="177" t="s">
        <v>415</v>
      </c>
    </row>
    <row r="318" spans="1:65" s="2" customFormat="1" ht="19.5">
      <c r="A318" s="32"/>
      <c r="B318" s="33"/>
      <c r="C318" s="32"/>
      <c r="D318" s="179" t="s">
        <v>147</v>
      </c>
      <c r="E318" s="32"/>
      <c r="F318" s="180" t="s">
        <v>416</v>
      </c>
      <c r="G318" s="32"/>
      <c r="H318" s="32"/>
      <c r="I318" s="101"/>
      <c r="J318" s="32"/>
      <c r="K318" s="32"/>
      <c r="L318" s="33"/>
      <c r="M318" s="181"/>
      <c r="N318" s="182"/>
      <c r="O318" s="58"/>
      <c r="P318" s="58"/>
      <c r="Q318" s="58"/>
      <c r="R318" s="58"/>
      <c r="S318" s="58"/>
      <c r="T318" s="59"/>
      <c r="U318" s="32"/>
      <c r="V318" s="32"/>
      <c r="W318" s="32"/>
      <c r="X318" s="32"/>
      <c r="Y318" s="32"/>
      <c r="Z318" s="32"/>
      <c r="AA318" s="32"/>
      <c r="AB318" s="32"/>
      <c r="AC318" s="32"/>
      <c r="AD318" s="32"/>
      <c r="AE318" s="32"/>
      <c r="AT318" s="17" t="s">
        <v>147</v>
      </c>
      <c r="AU318" s="17" t="s">
        <v>84</v>
      </c>
    </row>
    <row r="319" spans="1:65" s="2" customFormat="1" ht="36" customHeight="1">
      <c r="A319" s="32"/>
      <c r="B319" s="165"/>
      <c r="C319" s="166" t="s">
        <v>417</v>
      </c>
      <c r="D319" s="166" t="s">
        <v>140</v>
      </c>
      <c r="E319" s="167" t="s">
        <v>418</v>
      </c>
      <c r="F319" s="168" t="s">
        <v>419</v>
      </c>
      <c r="G319" s="169" t="s">
        <v>143</v>
      </c>
      <c r="H319" s="170">
        <v>39.72</v>
      </c>
      <c r="I319" s="171"/>
      <c r="J319" s="172">
        <f>ROUND(I319*H319,2)</f>
        <v>0</v>
      </c>
      <c r="K319" s="168" t="s">
        <v>144</v>
      </c>
      <c r="L319" s="33"/>
      <c r="M319" s="173" t="s">
        <v>1</v>
      </c>
      <c r="N319" s="174" t="s">
        <v>40</v>
      </c>
      <c r="O319" s="58"/>
      <c r="P319" s="175">
        <f>O319*H319</f>
        <v>0</v>
      </c>
      <c r="Q319" s="175">
        <v>0</v>
      </c>
      <c r="R319" s="175">
        <f>Q319*H319</f>
        <v>0</v>
      </c>
      <c r="S319" s="175">
        <v>0</v>
      </c>
      <c r="T319" s="176">
        <f>S319*H319</f>
        <v>0</v>
      </c>
      <c r="U319" s="32"/>
      <c r="V319" s="32"/>
      <c r="W319" s="32"/>
      <c r="X319" s="32"/>
      <c r="Y319" s="32"/>
      <c r="Z319" s="32"/>
      <c r="AA319" s="32"/>
      <c r="AB319" s="32"/>
      <c r="AC319" s="32"/>
      <c r="AD319" s="32"/>
      <c r="AE319" s="32"/>
      <c r="AR319" s="177" t="s">
        <v>246</v>
      </c>
      <c r="AT319" s="177" t="s">
        <v>140</v>
      </c>
      <c r="AU319" s="177" t="s">
        <v>84</v>
      </c>
      <c r="AY319" s="17" t="s">
        <v>137</v>
      </c>
      <c r="BE319" s="178">
        <f>IF(N319="základní",J319,0)</f>
        <v>0</v>
      </c>
      <c r="BF319" s="178">
        <f>IF(N319="snížená",J319,0)</f>
        <v>0</v>
      </c>
      <c r="BG319" s="178">
        <f>IF(N319="zákl. přenesená",J319,0)</f>
        <v>0</v>
      </c>
      <c r="BH319" s="178">
        <f>IF(N319="sníž. přenesená",J319,0)</f>
        <v>0</v>
      </c>
      <c r="BI319" s="178">
        <f>IF(N319="nulová",J319,0)</f>
        <v>0</v>
      </c>
      <c r="BJ319" s="17" t="s">
        <v>82</v>
      </c>
      <c r="BK319" s="178">
        <f>ROUND(I319*H319,2)</f>
        <v>0</v>
      </c>
      <c r="BL319" s="17" t="s">
        <v>246</v>
      </c>
      <c r="BM319" s="177" t="s">
        <v>420</v>
      </c>
    </row>
    <row r="320" spans="1:65" s="2" customFormat="1" ht="19.5">
      <c r="A320" s="32"/>
      <c r="B320" s="33"/>
      <c r="C320" s="32"/>
      <c r="D320" s="179" t="s">
        <v>147</v>
      </c>
      <c r="E320" s="32"/>
      <c r="F320" s="180" t="s">
        <v>421</v>
      </c>
      <c r="G320" s="32"/>
      <c r="H320" s="32"/>
      <c r="I320" s="101"/>
      <c r="J320" s="32"/>
      <c r="K320" s="32"/>
      <c r="L320" s="33"/>
      <c r="M320" s="181"/>
      <c r="N320" s="182"/>
      <c r="O320" s="58"/>
      <c r="P320" s="58"/>
      <c r="Q320" s="58"/>
      <c r="R320" s="58"/>
      <c r="S320" s="58"/>
      <c r="T320" s="59"/>
      <c r="U320" s="32"/>
      <c r="V320" s="32"/>
      <c r="W320" s="32"/>
      <c r="X320" s="32"/>
      <c r="Y320" s="32"/>
      <c r="Z320" s="32"/>
      <c r="AA320" s="32"/>
      <c r="AB320" s="32"/>
      <c r="AC320" s="32"/>
      <c r="AD320" s="32"/>
      <c r="AE320" s="32"/>
      <c r="AT320" s="17" t="s">
        <v>147</v>
      </c>
      <c r="AU320" s="17" t="s">
        <v>84</v>
      </c>
    </row>
    <row r="321" spans="1:65" s="2" customFormat="1" ht="24" customHeight="1">
      <c r="A321" s="32"/>
      <c r="B321" s="165"/>
      <c r="C321" s="166" t="s">
        <v>422</v>
      </c>
      <c r="D321" s="166" t="s">
        <v>140</v>
      </c>
      <c r="E321" s="167" t="s">
        <v>423</v>
      </c>
      <c r="F321" s="168" t="s">
        <v>424</v>
      </c>
      <c r="G321" s="169" t="s">
        <v>143</v>
      </c>
      <c r="H321" s="170">
        <v>39.72</v>
      </c>
      <c r="I321" s="171"/>
      <c r="J321" s="172">
        <f>ROUND(I321*H321,2)</f>
        <v>0</v>
      </c>
      <c r="K321" s="168" t="s">
        <v>144</v>
      </c>
      <c r="L321" s="33"/>
      <c r="M321" s="173" t="s">
        <v>1</v>
      </c>
      <c r="N321" s="174" t="s">
        <v>40</v>
      </c>
      <c r="O321" s="58"/>
      <c r="P321" s="175">
        <f>O321*H321</f>
        <v>0</v>
      </c>
      <c r="Q321" s="175">
        <v>1.5E-3</v>
      </c>
      <c r="R321" s="175">
        <f>Q321*H321</f>
        <v>5.9580000000000001E-2</v>
      </c>
      <c r="S321" s="175">
        <v>0</v>
      </c>
      <c r="T321" s="176">
        <f>S321*H321</f>
        <v>0</v>
      </c>
      <c r="U321" s="32"/>
      <c r="V321" s="32"/>
      <c r="W321" s="32"/>
      <c r="X321" s="32"/>
      <c r="Y321" s="32"/>
      <c r="Z321" s="32"/>
      <c r="AA321" s="32"/>
      <c r="AB321" s="32"/>
      <c r="AC321" s="32"/>
      <c r="AD321" s="32"/>
      <c r="AE321" s="32"/>
      <c r="AR321" s="177" t="s">
        <v>246</v>
      </c>
      <c r="AT321" s="177" t="s">
        <v>140</v>
      </c>
      <c r="AU321" s="177" t="s">
        <v>84</v>
      </c>
      <c r="AY321" s="17" t="s">
        <v>137</v>
      </c>
      <c r="BE321" s="178">
        <f>IF(N321="základní",J321,0)</f>
        <v>0</v>
      </c>
      <c r="BF321" s="178">
        <f>IF(N321="snížená",J321,0)</f>
        <v>0</v>
      </c>
      <c r="BG321" s="178">
        <f>IF(N321="zákl. přenesená",J321,0)</f>
        <v>0</v>
      </c>
      <c r="BH321" s="178">
        <f>IF(N321="sníž. přenesená",J321,0)</f>
        <v>0</v>
      </c>
      <c r="BI321" s="178">
        <f>IF(N321="nulová",J321,0)</f>
        <v>0</v>
      </c>
      <c r="BJ321" s="17" t="s">
        <v>82</v>
      </c>
      <c r="BK321" s="178">
        <f>ROUND(I321*H321,2)</f>
        <v>0</v>
      </c>
      <c r="BL321" s="17" t="s">
        <v>246</v>
      </c>
      <c r="BM321" s="177" t="s">
        <v>425</v>
      </c>
    </row>
    <row r="322" spans="1:65" s="2" customFormat="1">
      <c r="A322" s="32"/>
      <c r="B322" s="33"/>
      <c r="C322" s="32"/>
      <c r="D322" s="179" t="s">
        <v>147</v>
      </c>
      <c r="E322" s="32"/>
      <c r="F322" s="180" t="s">
        <v>426</v>
      </c>
      <c r="G322" s="32"/>
      <c r="H322" s="32"/>
      <c r="I322" s="101"/>
      <c r="J322" s="32"/>
      <c r="K322" s="32"/>
      <c r="L322" s="33"/>
      <c r="M322" s="181"/>
      <c r="N322" s="182"/>
      <c r="O322" s="58"/>
      <c r="P322" s="58"/>
      <c r="Q322" s="58"/>
      <c r="R322" s="58"/>
      <c r="S322" s="58"/>
      <c r="T322" s="59"/>
      <c r="U322" s="32"/>
      <c r="V322" s="32"/>
      <c r="W322" s="32"/>
      <c r="X322" s="32"/>
      <c r="Y322" s="32"/>
      <c r="Z322" s="32"/>
      <c r="AA322" s="32"/>
      <c r="AB322" s="32"/>
      <c r="AC322" s="32"/>
      <c r="AD322" s="32"/>
      <c r="AE322" s="32"/>
      <c r="AT322" s="17" t="s">
        <v>147</v>
      </c>
      <c r="AU322" s="17" t="s">
        <v>84</v>
      </c>
    </row>
    <row r="323" spans="1:65" s="2" customFormat="1" ht="24" customHeight="1">
      <c r="A323" s="32"/>
      <c r="B323" s="165"/>
      <c r="C323" s="166" t="s">
        <v>427</v>
      </c>
      <c r="D323" s="166" t="s">
        <v>140</v>
      </c>
      <c r="E323" s="167" t="s">
        <v>428</v>
      </c>
      <c r="F323" s="168" t="s">
        <v>429</v>
      </c>
      <c r="G323" s="169" t="s">
        <v>256</v>
      </c>
      <c r="H323" s="170">
        <v>2.2450000000000001</v>
      </c>
      <c r="I323" s="171"/>
      <c r="J323" s="172">
        <f>ROUND(I323*H323,2)</f>
        <v>0</v>
      </c>
      <c r="K323" s="168" t="s">
        <v>144</v>
      </c>
      <c r="L323" s="33"/>
      <c r="M323" s="173" t="s">
        <v>1</v>
      </c>
      <c r="N323" s="174" t="s">
        <v>40</v>
      </c>
      <c r="O323" s="58"/>
      <c r="P323" s="175">
        <f>O323*H323</f>
        <v>0</v>
      </c>
      <c r="Q323" s="175">
        <v>0</v>
      </c>
      <c r="R323" s="175">
        <f>Q323*H323</f>
        <v>0</v>
      </c>
      <c r="S323" s="175">
        <v>0</v>
      </c>
      <c r="T323" s="176">
        <f>S323*H323</f>
        <v>0</v>
      </c>
      <c r="U323" s="32"/>
      <c r="V323" s="32"/>
      <c r="W323" s="32"/>
      <c r="X323" s="32"/>
      <c r="Y323" s="32"/>
      <c r="Z323" s="32"/>
      <c r="AA323" s="32"/>
      <c r="AB323" s="32"/>
      <c r="AC323" s="32"/>
      <c r="AD323" s="32"/>
      <c r="AE323" s="32"/>
      <c r="AR323" s="177" t="s">
        <v>246</v>
      </c>
      <c r="AT323" s="177" t="s">
        <v>140</v>
      </c>
      <c r="AU323" s="177" t="s">
        <v>84</v>
      </c>
      <c r="AY323" s="17" t="s">
        <v>137</v>
      </c>
      <c r="BE323" s="178">
        <f>IF(N323="základní",J323,0)</f>
        <v>0</v>
      </c>
      <c r="BF323" s="178">
        <f>IF(N323="snížená",J323,0)</f>
        <v>0</v>
      </c>
      <c r="BG323" s="178">
        <f>IF(N323="zákl. přenesená",J323,0)</f>
        <v>0</v>
      </c>
      <c r="BH323" s="178">
        <f>IF(N323="sníž. přenesená",J323,0)</f>
        <v>0</v>
      </c>
      <c r="BI323" s="178">
        <f>IF(N323="nulová",J323,0)</f>
        <v>0</v>
      </c>
      <c r="BJ323" s="17" t="s">
        <v>82</v>
      </c>
      <c r="BK323" s="178">
        <f>ROUND(I323*H323,2)</f>
        <v>0</v>
      </c>
      <c r="BL323" s="17" t="s">
        <v>246</v>
      </c>
      <c r="BM323" s="177" t="s">
        <v>430</v>
      </c>
    </row>
    <row r="324" spans="1:65" s="2" customFormat="1" ht="29.25">
      <c r="A324" s="32"/>
      <c r="B324" s="33"/>
      <c r="C324" s="32"/>
      <c r="D324" s="179" t="s">
        <v>147</v>
      </c>
      <c r="E324" s="32"/>
      <c r="F324" s="180" t="s">
        <v>431</v>
      </c>
      <c r="G324" s="32"/>
      <c r="H324" s="32"/>
      <c r="I324" s="101"/>
      <c r="J324" s="32"/>
      <c r="K324" s="32"/>
      <c r="L324" s="33"/>
      <c r="M324" s="181"/>
      <c r="N324" s="182"/>
      <c r="O324" s="58"/>
      <c r="P324" s="58"/>
      <c r="Q324" s="58"/>
      <c r="R324" s="58"/>
      <c r="S324" s="58"/>
      <c r="T324" s="59"/>
      <c r="U324" s="32"/>
      <c r="V324" s="32"/>
      <c r="W324" s="32"/>
      <c r="X324" s="32"/>
      <c r="Y324" s="32"/>
      <c r="Z324" s="32"/>
      <c r="AA324" s="32"/>
      <c r="AB324" s="32"/>
      <c r="AC324" s="32"/>
      <c r="AD324" s="32"/>
      <c r="AE324" s="32"/>
      <c r="AT324" s="17" t="s">
        <v>147</v>
      </c>
      <c r="AU324" s="17" t="s">
        <v>84</v>
      </c>
    </row>
    <row r="325" spans="1:65" s="12" customFormat="1" ht="22.9" customHeight="1">
      <c r="B325" s="152"/>
      <c r="D325" s="153" t="s">
        <v>74</v>
      </c>
      <c r="E325" s="163" t="s">
        <v>432</v>
      </c>
      <c r="F325" s="163" t="s">
        <v>433</v>
      </c>
      <c r="I325" s="155"/>
      <c r="J325" s="164">
        <f>BK325</f>
        <v>105152.26</v>
      </c>
      <c r="L325" s="152"/>
      <c r="M325" s="157"/>
      <c r="N325" s="158"/>
      <c r="O325" s="158"/>
      <c r="P325" s="159">
        <f>SUM(P326:P393)</f>
        <v>0</v>
      </c>
      <c r="Q325" s="158"/>
      <c r="R325" s="159">
        <f>SUM(R326:R393)</f>
        <v>3.3213091000000001</v>
      </c>
      <c r="S325" s="158"/>
      <c r="T325" s="160">
        <f>SUM(T326:T393)</f>
        <v>4.0930559999999998</v>
      </c>
      <c r="AR325" s="153" t="s">
        <v>84</v>
      </c>
      <c r="AT325" s="161" t="s">
        <v>74</v>
      </c>
      <c r="AU325" s="161" t="s">
        <v>82</v>
      </c>
      <c r="AY325" s="153" t="s">
        <v>137</v>
      </c>
      <c r="BK325" s="162">
        <f>SUM(BK326:BK393)</f>
        <v>105152.26</v>
      </c>
    </row>
    <row r="326" spans="1:65" s="2" customFormat="1" ht="16.5" customHeight="1">
      <c r="A326" s="32"/>
      <c r="B326" s="165"/>
      <c r="C326" s="166" t="s">
        <v>434</v>
      </c>
      <c r="D326" s="166" t="s">
        <v>140</v>
      </c>
      <c r="E326" s="167" t="s">
        <v>435</v>
      </c>
      <c r="F326" s="168" t="s">
        <v>436</v>
      </c>
      <c r="G326" s="169" t="s">
        <v>143</v>
      </c>
      <c r="H326" s="170">
        <v>164.815</v>
      </c>
      <c r="I326" s="171"/>
      <c r="J326" s="172">
        <f>ROUND(I326*H326,2)</f>
        <v>0</v>
      </c>
      <c r="K326" s="168" t="s">
        <v>144</v>
      </c>
      <c r="L326" s="33"/>
      <c r="M326" s="173" t="s">
        <v>1</v>
      </c>
      <c r="N326" s="174" t="s">
        <v>40</v>
      </c>
      <c r="O326" s="58"/>
      <c r="P326" s="175">
        <f>O326*H326</f>
        <v>0</v>
      </c>
      <c r="Q326" s="175">
        <v>2.9999999999999997E-4</v>
      </c>
      <c r="R326" s="175">
        <f>Q326*H326</f>
        <v>4.9444499999999995E-2</v>
      </c>
      <c r="S326" s="175">
        <v>0</v>
      </c>
      <c r="T326" s="176">
        <f>S326*H326</f>
        <v>0</v>
      </c>
      <c r="U326" s="32"/>
      <c r="V326" s="32"/>
      <c r="W326" s="32"/>
      <c r="X326" s="32"/>
      <c r="Y326" s="32"/>
      <c r="Z326" s="32"/>
      <c r="AA326" s="32"/>
      <c r="AB326" s="32"/>
      <c r="AC326" s="32"/>
      <c r="AD326" s="32"/>
      <c r="AE326" s="32"/>
      <c r="AR326" s="177" t="s">
        <v>246</v>
      </c>
      <c r="AT326" s="177" t="s">
        <v>140</v>
      </c>
      <c r="AU326" s="177" t="s">
        <v>84</v>
      </c>
      <c r="AY326" s="17" t="s">
        <v>137</v>
      </c>
      <c r="BE326" s="178">
        <f>IF(N326="základní",J326,0)</f>
        <v>0</v>
      </c>
      <c r="BF326" s="178">
        <f>IF(N326="snížená",J326,0)</f>
        <v>0</v>
      </c>
      <c r="BG326" s="178">
        <f>IF(N326="zákl. přenesená",J326,0)</f>
        <v>0</v>
      </c>
      <c r="BH326" s="178">
        <f>IF(N326="sníž. přenesená",J326,0)</f>
        <v>0</v>
      </c>
      <c r="BI326" s="178">
        <f>IF(N326="nulová",J326,0)</f>
        <v>0</v>
      </c>
      <c r="BJ326" s="17" t="s">
        <v>82</v>
      </c>
      <c r="BK326" s="178">
        <f>ROUND(I326*H326,2)</f>
        <v>0</v>
      </c>
      <c r="BL326" s="17" t="s">
        <v>246</v>
      </c>
      <c r="BM326" s="177" t="s">
        <v>437</v>
      </c>
    </row>
    <row r="327" spans="1:65" s="2" customFormat="1" ht="19.5">
      <c r="A327" s="32"/>
      <c r="B327" s="33"/>
      <c r="C327" s="32"/>
      <c r="D327" s="179" t="s">
        <v>147</v>
      </c>
      <c r="E327" s="32"/>
      <c r="F327" s="180" t="s">
        <v>438</v>
      </c>
      <c r="G327" s="32"/>
      <c r="H327" s="32"/>
      <c r="I327" s="101"/>
      <c r="J327" s="32"/>
      <c r="K327" s="32"/>
      <c r="L327" s="33"/>
      <c r="M327" s="181"/>
      <c r="N327" s="182"/>
      <c r="O327" s="58"/>
      <c r="P327" s="58"/>
      <c r="Q327" s="58"/>
      <c r="R327" s="58"/>
      <c r="S327" s="58"/>
      <c r="T327" s="59"/>
      <c r="U327" s="32"/>
      <c r="V327" s="32"/>
      <c r="W327" s="32"/>
      <c r="X327" s="32"/>
      <c r="Y327" s="32"/>
      <c r="Z327" s="32"/>
      <c r="AA327" s="32"/>
      <c r="AB327" s="32"/>
      <c r="AC327" s="32"/>
      <c r="AD327" s="32"/>
      <c r="AE327" s="32"/>
      <c r="AT327" s="17" t="s">
        <v>147</v>
      </c>
      <c r="AU327" s="17" t="s">
        <v>84</v>
      </c>
    </row>
    <row r="328" spans="1:65" s="2" customFormat="1" ht="24" customHeight="1">
      <c r="A328" s="32"/>
      <c r="B328" s="165"/>
      <c r="C328" s="166" t="s">
        <v>439</v>
      </c>
      <c r="D328" s="166" t="s">
        <v>140</v>
      </c>
      <c r="E328" s="167" t="s">
        <v>440</v>
      </c>
      <c r="F328" s="168" t="s">
        <v>441</v>
      </c>
      <c r="G328" s="169" t="s">
        <v>143</v>
      </c>
      <c r="H328" s="170">
        <v>40.5</v>
      </c>
      <c r="I328" s="171"/>
      <c r="J328" s="172">
        <f>ROUND(I328*H328,2)</f>
        <v>0</v>
      </c>
      <c r="K328" s="168" t="s">
        <v>144</v>
      </c>
      <c r="L328" s="33"/>
      <c r="M328" s="173" t="s">
        <v>1</v>
      </c>
      <c r="N328" s="174" t="s">
        <v>40</v>
      </c>
      <c r="O328" s="58"/>
      <c r="P328" s="175">
        <f>O328*H328</f>
        <v>0</v>
      </c>
      <c r="Q328" s="175">
        <v>1.5E-3</v>
      </c>
      <c r="R328" s="175">
        <f>Q328*H328</f>
        <v>6.0749999999999998E-2</v>
      </c>
      <c r="S328" s="175">
        <v>0</v>
      </c>
      <c r="T328" s="176">
        <f>S328*H328</f>
        <v>0</v>
      </c>
      <c r="U328" s="32"/>
      <c r="V328" s="32"/>
      <c r="W328" s="32"/>
      <c r="X328" s="32"/>
      <c r="Y328" s="32"/>
      <c r="Z328" s="32"/>
      <c r="AA328" s="32"/>
      <c r="AB328" s="32"/>
      <c r="AC328" s="32"/>
      <c r="AD328" s="32"/>
      <c r="AE328" s="32"/>
      <c r="AR328" s="177" t="s">
        <v>246</v>
      </c>
      <c r="AT328" s="177" t="s">
        <v>140</v>
      </c>
      <c r="AU328" s="177" t="s">
        <v>84</v>
      </c>
      <c r="AY328" s="17" t="s">
        <v>137</v>
      </c>
      <c r="BE328" s="178">
        <f>IF(N328="základní",J328,0)</f>
        <v>0</v>
      </c>
      <c r="BF328" s="178">
        <f>IF(N328="snížená",J328,0)</f>
        <v>0</v>
      </c>
      <c r="BG328" s="178">
        <f>IF(N328="zákl. přenesená",J328,0)</f>
        <v>0</v>
      </c>
      <c r="BH328" s="178">
        <f>IF(N328="sníž. přenesená",J328,0)</f>
        <v>0</v>
      </c>
      <c r="BI328" s="178">
        <f>IF(N328="nulová",J328,0)</f>
        <v>0</v>
      </c>
      <c r="BJ328" s="17" t="s">
        <v>82</v>
      </c>
      <c r="BK328" s="178">
        <f>ROUND(I328*H328,2)</f>
        <v>0</v>
      </c>
      <c r="BL328" s="17" t="s">
        <v>246</v>
      </c>
      <c r="BM328" s="177" t="s">
        <v>442</v>
      </c>
    </row>
    <row r="329" spans="1:65" s="2" customFormat="1" ht="19.5">
      <c r="A329" s="32"/>
      <c r="B329" s="33"/>
      <c r="C329" s="32"/>
      <c r="D329" s="179" t="s">
        <v>147</v>
      </c>
      <c r="E329" s="32"/>
      <c r="F329" s="180" t="s">
        <v>443</v>
      </c>
      <c r="G329" s="32"/>
      <c r="H329" s="32"/>
      <c r="I329" s="101"/>
      <c r="J329" s="32"/>
      <c r="K329" s="32"/>
      <c r="L329" s="33"/>
      <c r="M329" s="181"/>
      <c r="N329" s="182"/>
      <c r="O329" s="58"/>
      <c r="P329" s="58"/>
      <c r="Q329" s="58"/>
      <c r="R329" s="58"/>
      <c r="S329" s="58"/>
      <c r="T329" s="59"/>
      <c r="U329" s="32"/>
      <c r="V329" s="32"/>
      <c r="W329" s="32"/>
      <c r="X329" s="32"/>
      <c r="Y329" s="32"/>
      <c r="Z329" s="32"/>
      <c r="AA329" s="32"/>
      <c r="AB329" s="32"/>
      <c r="AC329" s="32"/>
      <c r="AD329" s="32"/>
      <c r="AE329" s="32"/>
      <c r="AT329" s="17" t="s">
        <v>147</v>
      </c>
      <c r="AU329" s="17" t="s">
        <v>84</v>
      </c>
    </row>
    <row r="330" spans="1:65" s="14" customFormat="1">
      <c r="B330" s="190"/>
      <c r="D330" s="179" t="s">
        <v>149</v>
      </c>
      <c r="E330" s="191" t="s">
        <v>1</v>
      </c>
      <c r="F330" s="192" t="s">
        <v>444</v>
      </c>
      <c r="H330" s="193">
        <v>6</v>
      </c>
      <c r="I330" s="194"/>
      <c r="L330" s="190"/>
      <c r="M330" s="195"/>
      <c r="N330" s="196"/>
      <c r="O330" s="196"/>
      <c r="P330" s="196"/>
      <c r="Q330" s="196"/>
      <c r="R330" s="196"/>
      <c r="S330" s="196"/>
      <c r="T330" s="197"/>
      <c r="AT330" s="191" t="s">
        <v>149</v>
      </c>
      <c r="AU330" s="191" t="s">
        <v>84</v>
      </c>
      <c r="AV330" s="14" t="s">
        <v>84</v>
      </c>
      <c r="AW330" s="14" t="s">
        <v>32</v>
      </c>
      <c r="AX330" s="14" t="s">
        <v>75</v>
      </c>
      <c r="AY330" s="191" t="s">
        <v>137</v>
      </c>
    </row>
    <row r="331" spans="1:65" s="14" customFormat="1">
      <c r="B331" s="190"/>
      <c r="D331" s="179" t="s">
        <v>149</v>
      </c>
      <c r="E331" s="191" t="s">
        <v>1</v>
      </c>
      <c r="F331" s="192" t="s">
        <v>445</v>
      </c>
      <c r="H331" s="193">
        <v>6.75</v>
      </c>
      <c r="I331" s="194"/>
      <c r="L331" s="190"/>
      <c r="M331" s="195"/>
      <c r="N331" s="196"/>
      <c r="O331" s="196"/>
      <c r="P331" s="196"/>
      <c r="Q331" s="196"/>
      <c r="R331" s="196"/>
      <c r="S331" s="196"/>
      <c r="T331" s="197"/>
      <c r="AT331" s="191" t="s">
        <v>149</v>
      </c>
      <c r="AU331" s="191" t="s">
        <v>84</v>
      </c>
      <c r="AV331" s="14" t="s">
        <v>84</v>
      </c>
      <c r="AW331" s="14" t="s">
        <v>32</v>
      </c>
      <c r="AX331" s="14" t="s">
        <v>75</v>
      </c>
      <c r="AY331" s="191" t="s">
        <v>137</v>
      </c>
    </row>
    <row r="332" spans="1:65" s="14" customFormat="1">
      <c r="B332" s="190"/>
      <c r="D332" s="179" t="s">
        <v>149</v>
      </c>
      <c r="E332" s="191" t="s">
        <v>1</v>
      </c>
      <c r="F332" s="192" t="s">
        <v>446</v>
      </c>
      <c r="H332" s="193">
        <v>9</v>
      </c>
      <c r="I332" s="194"/>
      <c r="L332" s="190"/>
      <c r="M332" s="195"/>
      <c r="N332" s="196"/>
      <c r="O332" s="196"/>
      <c r="P332" s="196"/>
      <c r="Q332" s="196"/>
      <c r="R332" s="196"/>
      <c r="S332" s="196"/>
      <c r="T332" s="197"/>
      <c r="AT332" s="191" t="s">
        <v>149</v>
      </c>
      <c r="AU332" s="191" t="s">
        <v>84</v>
      </c>
      <c r="AV332" s="14" t="s">
        <v>84</v>
      </c>
      <c r="AW332" s="14" t="s">
        <v>32</v>
      </c>
      <c r="AX332" s="14" t="s">
        <v>75</v>
      </c>
      <c r="AY332" s="191" t="s">
        <v>137</v>
      </c>
    </row>
    <row r="333" spans="1:65" s="13" customFormat="1">
      <c r="B333" s="183"/>
      <c r="D333" s="179" t="s">
        <v>149</v>
      </c>
      <c r="E333" s="184" t="s">
        <v>1</v>
      </c>
      <c r="F333" s="185" t="s">
        <v>447</v>
      </c>
      <c r="H333" s="184" t="s">
        <v>1</v>
      </c>
      <c r="I333" s="186"/>
      <c r="L333" s="183"/>
      <c r="M333" s="187"/>
      <c r="N333" s="188"/>
      <c r="O333" s="188"/>
      <c r="P333" s="188"/>
      <c r="Q333" s="188"/>
      <c r="R333" s="188"/>
      <c r="S333" s="188"/>
      <c r="T333" s="189"/>
      <c r="AT333" s="184" t="s">
        <v>149</v>
      </c>
      <c r="AU333" s="184" t="s">
        <v>84</v>
      </c>
      <c r="AV333" s="13" t="s">
        <v>82</v>
      </c>
      <c r="AW333" s="13" t="s">
        <v>32</v>
      </c>
      <c r="AX333" s="13" t="s">
        <v>75</v>
      </c>
      <c r="AY333" s="184" t="s">
        <v>137</v>
      </c>
    </row>
    <row r="334" spans="1:65" s="13" customFormat="1">
      <c r="B334" s="183"/>
      <c r="D334" s="179" t="s">
        <v>149</v>
      </c>
      <c r="E334" s="184" t="s">
        <v>1</v>
      </c>
      <c r="F334" s="185" t="s">
        <v>151</v>
      </c>
      <c r="H334" s="184" t="s">
        <v>1</v>
      </c>
      <c r="I334" s="186"/>
      <c r="L334" s="183"/>
      <c r="M334" s="187"/>
      <c r="N334" s="188"/>
      <c r="O334" s="188"/>
      <c r="P334" s="188"/>
      <c r="Q334" s="188"/>
      <c r="R334" s="188"/>
      <c r="S334" s="188"/>
      <c r="T334" s="189"/>
      <c r="AT334" s="184" t="s">
        <v>149</v>
      </c>
      <c r="AU334" s="184" t="s">
        <v>84</v>
      </c>
      <c r="AV334" s="13" t="s">
        <v>82</v>
      </c>
      <c r="AW334" s="13" t="s">
        <v>32</v>
      </c>
      <c r="AX334" s="13" t="s">
        <v>75</v>
      </c>
      <c r="AY334" s="184" t="s">
        <v>137</v>
      </c>
    </row>
    <row r="335" spans="1:65" s="14" customFormat="1">
      <c r="B335" s="190"/>
      <c r="D335" s="179" t="s">
        <v>149</v>
      </c>
      <c r="E335" s="191" t="s">
        <v>1</v>
      </c>
      <c r="F335" s="192" t="s">
        <v>448</v>
      </c>
      <c r="H335" s="193">
        <v>3.1</v>
      </c>
      <c r="I335" s="194"/>
      <c r="L335" s="190"/>
      <c r="M335" s="195"/>
      <c r="N335" s="196"/>
      <c r="O335" s="196"/>
      <c r="P335" s="196"/>
      <c r="Q335" s="196"/>
      <c r="R335" s="196"/>
      <c r="S335" s="196"/>
      <c r="T335" s="197"/>
      <c r="AT335" s="191" t="s">
        <v>149</v>
      </c>
      <c r="AU335" s="191" t="s">
        <v>84</v>
      </c>
      <c r="AV335" s="14" t="s">
        <v>84</v>
      </c>
      <c r="AW335" s="14" t="s">
        <v>32</v>
      </c>
      <c r="AX335" s="14" t="s">
        <v>75</v>
      </c>
      <c r="AY335" s="191" t="s">
        <v>137</v>
      </c>
    </row>
    <row r="336" spans="1:65" s="14" customFormat="1">
      <c r="B336" s="190"/>
      <c r="D336" s="179" t="s">
        <v>149</v>
      </c>
      <c r="E336" s="191" t="s">
        <v>1</v>
      </c>
      <c r="F336" s="192" t="s">
        <v>449</v>
      </c>
      <c r="H336" s="193">
        <v>2.625</v>
      </c>
      <c r="I336" s="194"/>
      <c r="L336" s="190"/>
      <c r="M336" s="195"/>
      <c r="N336" s="196"/>
      <c r="O336" s="196"/>
      <c r="P336" s="196"/>
      <c r="Q336" s="196"/>
      <c r="R336" s="196"/>
      <c r="S336" s="196"/>
      <c r="T336" s="197"/>
      <c r="AT336" s="191" t="s">
        <v>149</v>
      </c>
      <c r="AU336" s="191" t="s">
        <v>84</v>
      </c>
      <c r="AV336" s="14" t="s">
        <v>84</v>
      </c>
      <c r="AW336" s="14" t="s">
        <v>32</v>
      </c>
      <c r="AX336" s="14" t="s">
        <v>75</v>
      </c>
      <c r="AY336" s="191" t="s">
        <v>137</v>
      </c>
    </row>
    <row r="337" spans="1:65" s="14" customFormat="1">
      <c r="B337" s="190"/>
      <c r="D337" s="179" t="s">
        <v>149</v>
      </c>
      <c r="E337" s="191" t="s">
        <v>1</v>
      </c>
      <c r="F337" s="192" t="s">
        <v>450</v>
      </c>
      <c r="H337" s="193">
        <v>1.75</v>
      </c>
      <c r="I337" s="194"/>
      <c r="L337" s="190"/>
      <c r="M337" s="195"/>
      <c r="N337" s="196"/>
      <c r="O337" s="196"/>
      <c r="P337" s="196"/>
      <c r="Q337" s="196"/>
      <c r="R337" s="196"/>
      <c r="S337" s="196"/>
      <c r="T337" s="197"/>
      <c r="AT337" s="191" t="s">
        <v>149</v>
      </c>
      <c r="AU337" s="191" t="s">
        <v>84</v>
      </c>
      <c r="AV337" s="14" t="s">
        <v>84</v>
      </c>
      <c r="AW337" s="14" t="s">
        <v>32</v>
      </c>
      <c r="AX337" s="14" t="s">
        <v>75</v>
      </c>
      <c r="AY337" s="191" t="s">
        <v>137</v>
      </c>
    </row>
    <row r="338" spans="1:65" s="13" customFormat="1">
      <c r="B338" s="183"/>
      <c r="D338" s="179" t="s">
        <v>149</v>
      </c>
      <c r="E338" s="184" t="s">
        <v>1</v>
      </c>
      <c r="F338" s="185" t="s">
        <v>157</v>
      </c>
      <c r="H338" s="184" t="s">
        <v>1</v>
      </c>
      <c r="I338" s="186"/>
      <c r="L338" s="183"/>
      <c r="M338" s="187"/>
      <c r="N338" s="188"/>
      <c r="O338" s="188"/>
      <c r="P338" s="188"/>
      <c r="Q338" s="188"/>
      <c r="R338" s="188"/>
      <c r="S338" s="188"/>
      <c r="T338" s="189"/>
      <c r="AT338" s="184" t="s">
        <v>149</v>
      </c>
      <c r="AU338" s="184" t="s">
        <v>84</v>
      </c>
      <c r="AV338" s="13" t="s">
        <v>82</v>
      </c>
      <c r="AW338" s="13" t="s">
        <v>32</v>
      </c>
      <c r="AX338" s="13" t="s">
        <v>75</v>
      </c>
      <c r="AY338" s="184" t="s">
        <v>137</v>
      </c>
    </row>
    <row r="339" spans="1:65" s="14" customFormat="1">
      <c r="B339" s="190"/>
      <c r="D339" s="179" t="s">
        <v>149</v>
      </c>
      <c r="E339" s="191" t="s">
        <v>1</v>
      </c>
      <c r="F339" s="192" t="s">
        <v>451</v>
      </c>
      <c r="H339" s="193">
        <v>2.9</v>
      </c>
      <c r="I339" s="194"/>
      <c r="L339" s="190"/>
      <c r="M339" s="195"/>
      <c r="N339" s="196"/>
      <c r="O339" s="196"/>
      <c r="P339" s="196"/>
      <c r="Q339" s="196"/>
      <c r="R339" s="196"/>
      <c r="S339" s="196"/>
      <c r="T339" s="197"/>
      <c r="AT339" s="191" t="s">
        <v>149</v>
      </c>
      <c r="AU339" s="191" t="s">
        <v>84</v>
      </c>
      <c r="AV339" s="14" t="s">
        <v>84</v>
      </c>
      <c r="AW339" s="14" t="s">
        <v>32</v>
      </c>
      <c r="AX339" s="14" t="s">
        <v>75</v>
      </c>
      <c r="AY339" s="191" t="s">
        <v>137</v>
      </c>
    </row>
    <row r="340" spans="1:65" s="14" customFormat="1">
      <c r="B340" s="190"/>
      <c r="D340" s="179" t="s">
        <v>149</v>
      </c>
      <c r="E340" s="191" t="s">
        <v>1</v>
      </c>
      <c r="F340" s="192" t="s">
        <v>452</v>
      </c>
      <c r="H340" s="193">
        <v>5.25</v>
      </c>
      <c r="I340" s="194"/>
      <c r="L340" s="190"/>
      <c r="M340" s="195"/>
      <c r="N340" s="196"/>
      <c r="O340" s="196"/>
      <c r="P340" s="196"/>
      <c r="Q340" s="196"/>
      <c r="R340" s="196"/>
      <c r="S340" s="196"/>
      <c r="T340" s="197"/>
      <c r="AT340" s="191" t="s">
        <v>149</v>
      </c>
      <c r="AU340" s="191" t="s">
        <v>84</v>
      </c>
      <c r="AV340" s="14" t="s">
        <v>84</v>
      </c>
      <c r="AW340" s="14" t="s">
        <v>32</v>
      </c>
      <c r="AX340" s="14" t="s">
        <v>75</v>
      </c>
      <c r="AY340" s="191" t="s">
        <v>137</v>
      </c>
    </row>
    <row r="341" spans="1:65" s="14" customFormat="1">
      <c r="B341" s="190"/>
      <c r="D341" s="179" t="s">
        <v>149</v>
      </c>
      <c r="E341" s="191" t="s">
        <v>1</v>
      </c>
      <c r="F341" s="192" t="s">
        <v>453</v>
      </c>
      <c r="H341" s="193">
        <v>1.2749999999999999</v>
      </c>
      <c r="I341" s="194"/>
      <c r="L341" s="190"/>
      <c r="M341" s="195"/>
      <c r="N341" s="196"/>
      <c r="O341" s="196"/>
      <c r="P341" s="196"/>
      <c r="Q341" s="196"/>
      <c r="R341" s="196"/>
      <c r="S341" s="196"/>
      <c r="T341" s="197"/>
      <c r="AT341" s="191" t="s">
        <v>149</v>
      </c>
      <c r="AU341" s="191" t="s">
        <v>84</v>
      </c>
      <c r="AV341" s="14" t="s">
        <v>84</v>
      </c>
      <c r="AW341" s="14" t="s">
        <v>32</v>
      </c>
      <c r="AX341" s="14" t="s">
        <v>75</v>
      </c>
      <c r="AY341" s="191" t="s">
        <v>137</v>
      </c>
    </row>
    <row r="342" spans="1:65" s="14" customFormat="1">
      <c r="B342" s="190"/>
      <c r="D342" s="179" t="s">
        <v>149</v>
      </c>
      <c r="E342" s="191" t="s">
        <v>1</v>
      </c>
      <c r="F342" s="192" t="s">
        <v>454</v>
      </c>
      <c r="H342" s="193">
        <v>1.85</v>
      </c>
      <c r="I342" s="194"/>
      <c r="L342" s="190"/>
      <c r="M342" s="195"/>
      <c r="N342" s="196"/>
      <c r="O342" s="196"/>
      <c r="P342" s="196"/>
      <c r="Q342" s="196"/>
      <c r="R342" s="196"/>
      <c r="S342" s="196"/>
      <c r="T342" s="197"/>
      <c r="AT342" s="191" t="s">
        <v>149</v>
      </c>
      <c r="AU342" s="191" t="s">
        <v>84</v>
      </c>
      <c r="AV342" s="14" t="s">
        <v>84</v>
      </c>
      <c r="AW342" s="14" t="s">
        <v>32</v>
      </c>
      <c r="AX342" s="14" t="s">
        <v>75</v>
      </c>
      <c r="AY342" s="191" t="s">
        <v>137</v>
      </c>
    </row>
    <row r="343" spans="1:65" s="15" customFormat="1">
      <c r="B343" s="198"/>
      <c r="D343" s="179" t="s">
        <v>149</v>
      </c>
      <c r="E343" s="199" t="s">
        <v>1</v>
      </c>
      <c r="F343" s="200" t="s">
        <v>164</v>
      </c>
      <c r="H343" s="201">
        <v>40.5</v>
      </c>
      <c r="I343" s="202"/>
      <c r="L343" s="198"/>
      <c r="M343" s="203"/>
      <c r="N343" s="204"/>
      <c r="O343" s="204"/>
      <c r="P343" s="204"/>
      <c r="Q343" s="204"/>
      <c r="R343" s="204"/>
      <c r="S343" s="204"/>
      <c r="T343" s="205"/>
      <c r="AT343" s="199" t="s">
        <v>149</v>
      </c>
      <c r="AU343" s="199" t="s">
        <v>84</v>
      </c>
      <c r="AV343" s="15" t="s">
        <v>145</v>
      </c>
      <c r="AW343" s="15" t="s">
        <v>32</v>
      </c>
      <c r="AX343" s="15" t="s">
        <v>82</v>
      </c>
      <c r="AY343" s="199" t="s">
        <v>137</v>
      </c>
    </row>
    <row r="344" spans="1:65" s="2" customFormat="1" ht="24" customHeight="1">
      <c r="A344" s="32"/>
      <c r="B344" s="165"/>
      <c r="C344" s="166" t="s">
        <v>455</v>
      </c>
      <c r="D344" s="166" t="s">
        <v>140</v>
      </c>
      <c r="E344" s="167" t="s">
        <v>456</v>
      </c>
      <c r="F344" s="168" t="s">
        <v>457</v>
      </c>
      <c r="G344" s="169" t="s">
        <v>458</v>
      </c>
      <c r="H344" s="170">
        <v>91</v>
      </c>
      <c r="I344" s="171"/>
      <c r="J344" s="172">
        <f>ROUND(I344*H344,2)</f>
        <v>0</v>
      </c>
      <c r="K344" s="168" t="s">
        <v>144</v>
      </c>
      <c r="L344" s="33"/>
      <c r="M344" s="173" t="s">
        <v>1</v>
      </c>
      <c r="N344" s="174" t="s">
        <v>40</v>
      </c>
      <c r="O344" s="58"/>
      <c r="P344" s="175">
        <f>O344*H344</f>
        <v>0</v>
      </c>
      <c r="Q344" s="175">
        <v>4.0000000000000002E-4</v>
      </c>
      <c r="R344" s="175">
        <f>Q344*H344</f>
        <v>3.6400000000000002E-2</v>
      </c>
      <c r="S344" s="175">
        <v>0</v>
      </c>
      <c r="T344" s="176">
        <f>S344*H344</f>
        <v>0</v>
      </c>
      <c r="U344" s="32"/>
      <c r="V344" s="32"/>
      <c r="W344" s="32"/>
      <c r="X344" s="32"/>
      <c r="Y344" s="32"/>
      <c r="Z344" s="32"/>
      <c r="AA344" s="32"/>
      <c r="AB344" s="32"/>
      <c r="AC344" s="32"/>
      <c r="AD344" s="32"/>
      <c r="AE344" s="32"/>
      <c r="AR344" s="177" t="s">
        <v>246</v>
      </c>
      <c r="AT344" s="177" t="s">
        <v>140</v>
      </c>
      <c r="AU344" s="177" t="s">
        <v>84</v>
      </c>
      <c r="AY344" s="17" t="s">
        <v>137</v>
      </c>
      <c r="BE344" s="178">
        <f>IF(N344="základní",J344,0)</f>
        <v>0</v>
      </c>
      <c r="BF344" s="178">
        <f>IF(N344="snížená",J344,0)</f>
        <v>0</v>
      </c>
      <c r="BG344" s="178">
        <f>IF(N344="zákl. přenesená",J344,0)</f>
        <v>0</v>
      </c>
      <c r="BH344" s="178">
        <f>IF(N344="sníž. přenesená",J344,0)</f>
        <v>0</v>
      </c>
      <c r="BI344" s="178">
        <f>IF(N344="nulová",J344,0)</f>
        <v>0</v>
      </c>
      <c r="BJ344" s="17" t="s">
        <v>82</v>
      </c>
      <c r="BK344" s="178">
        <f>ROUND(I344*H344,2)</f>
        <v>0</v>
      </c>
      <c r="BL344" s="17" t="s">
        <v>246</v>
      </c>
      <c r="BM344" s="177" t="s">
        <v>459</v>
      </c>
    </row>
    <row r="345" spans="1:65" s="2" customFormat="1" ht="19.5">
      <c r="A345" s="32"/>
      <c r="B345" s="33"/>
      <c r="C345" s="32"/>
      <c r="D345" s="179" t="s">
        <v>147</v>
      </c>
      <c r="E345" s="32"/>
      <c r="F345" s="180" t="s">
        <v>460</v>
      </c>
      <c r="G345" s="32"/>
      <c r="H345" s="32"/>
      <c r="I345" s="101"/>
      <c r="J345" s="32"/>
      <c r="K345" s="32"/>
      <c r="L345" s="33"/>
      <c r="M345" s="181"/>
      <c r="N345" s="182"/>
      <c r="O345" s="58"/>
      <c r="P345" s="58"/>
      <c r="Q345" s="58"/>
      <c r="R345" s="58"/>
      <c r="S345" s="58"/>
      <c r="T345" s="59"/>
      <c r="U345" s="32"/>
      <c r="V345" s="32"/>
      <c r="W345" s="32"/>
      <c r="X345" s="32"/>
      <c r="Y345" s="32"/>
      <c r="Z345" s="32"/>
      <c r="AA345" s="32"/>
      <c r="AB345" s="32"/>
      <c r="AC345" s="32"/>
      <c r="AD345" s="32"/>
      <c r="AE345" s="32"/>
      <c r="AT345" s="17" t="s">
        <v>147</v>
      </c>
      <c r="AU345" s="17" t="s">
        <v>84</v>
      </c>
    </row>
    <row r="346" spans="1:65" s="13" customFormat="1">
      <c r="B346" s="183"/>
      <c r="D346" s="179" t="s">
        <v>149</v>
      </c>
      <c r="E346" s="184" t="s">
        <v>1</v>
      </c>
      <c r="F346" s="185" t="s">
        <v>151</v>
      </c>
      <c r="H346" s="184" t="s">
        <v>1</v>
      </c>
      <c r="I346" s="186"/>
      <c r="L346" s="183"/>
      <c r="M346" s="187"/>
      <c r="N346" s="188"/>
      <c r="O346" s="188"/>
      <c r="P346" s="188"/>
      <c r="Q346" s="188"/>
      <c r="R346" s="188"/>
      <c r="S346" s="188"/>
      <c r="T346" s="189"/>
      <c r="AT346" s="184" t="s">
        <v>149</v>
      </c>
      <c r="AU346" s="184" t="s">
        <v>84</v>
      </c>
      <c r="AV346" s="13" t="s">
        <v>82</v>
      </c>
      <c r="AW346" s="13" t="s">
        <v>32</v>
      </c>
      <c r="AX346" s="13" t="s">
        <v>75</v>
      </c>
      <c r="AY346" s="184" t="s">
        <v>137</v>
      </c>
    </row>
    <row r="347" spans="1:65" s="14" customFormat="1">
      <c r="B347" s="190"/>
      <c r="D347" s="179" t="s">
        <v>149</v>
      </c>
      <c r="E347" s="191" t="s">
        <v>1</v>
      </c>
      <c r="F347" s="192" t="s">
        <v>461</v>
      </c>
      <c r="H347" s="193">
        <v>14.8</v>
      </c>
      <c r="I347" s="194"/>
      <c r="L347" s="190"/>
      <c r="M347" s="195"/>
      <c r="N347" s="196"/>
      <c r="O347" s="196"/>
      <c r="P347" s="196"/>
      <c r="Q347" s="196"/>
      <c r="R347" s="196"/>
      <c r="S347" s="196"/>
      <c r="T347" s="197"/>
      <c r="AT347" s="191" t="s">
        <v>149</v>
      </c>
      <c r="AU347" s="191" t="s">
        <v>84</v>
      </c>
      <c r="AV347" s="14" t="s">
        <v>84</v>
      </c>
      <c r="AW347" s="14" t="s">
        <v>32</v>
      </c>
      <c r="AX347" s="14" t="s">
        <v>75</v>
      </c>
      <c r="AY347" s="191" t="s">
        <v>137</v>
      </c>
    </row>
    <row r="348" spans="1:65" s="14" customFormat="1">
      <c r="B348" s="190"/>
      <c r="D348" s="179" t="s">
        <v>149</v>
      </c>
      <c r="E348" s="191" t="s">
        <v>1</v>
      </c>
      <c r="F348" s="192" t="s">
        <v>462</v>
      </c>
      <c r="H348" s="193">
        <v>12.3</v>
      </c>
      <c r="I348" s="194"/>
      <c r="L348" s="190"/>
      <c r="M348" s="195"/>
      <c r="N348" s="196"/>
      <c r="O348" s="196"/>
      <c r="P348" s="196"/>
      <c r="Q348" s="196"/>
      <c r="R348" s="196"/>
      <c r="S348" s="196"/>
      <c r="T348" s="197"/>
      <c r="AT348" s="191" t="s">
        <v>149</v>
      </c>
      <c r="AU348" s="191" t="s">
        <v>84</v>
      </c>
      <c r="AV348" s="14" t="s">
        <v>84</v>
      </c>
      <c r="AW348" s="14" t="s">
        <v>32</v>
      </c>
      <c r="AX348" s="14" t="s">
        <v>75</v>
      </c>
      <c r="AY348" s="191" t="s">
        <v>137</v>
      </c>
    </row>
    <row r="349" spans="1:65" s="14" customFormat="1">
      <c r="B349" s="190"/>
      <c r="D349" s="179" t="s">
        <v>149</v>
      </c>
      <c r="E349" s="191" t="s">
        <v>1</v>
      </c>
      <c r="F349" s="192" t="s">
        <v>463</v>
      </c>
      <c r="H349" s="193">
        <v>8.4</v>
      </c>
      <c r="I349" s="194"/>
      <c r="L349" s="190"/>
      <c r="M349" s="195"/>
      <c r="N349" s="196"/>
      <c r="O349" s="196"/>
      <c r="P349" s="196"/>
      <c r="Q349" s="196"/>
      <c r="R349" s="196"/>
      <c r="S349" s="196"/>
      <c r="T349" s="197"/>
      <c r="AT349" s="191" t="s">
        <v>149</v>
      </c>
      <c r="AU349" s="191" t="s">
        <v>84</v>
      </c>
      <c r="AV349" s="14" t="s">
        <v>84</v>
      </c>
      <c r="AW349" s="14" t="s">
        <v>32</v>
      </c>
      <c r="AX349" s="14" t="s">
        <v>75</v>
      </c>
      <c r="AY349" s="191" t="s">
        <v>137</v>
      </c>
    </row>
    <row r="350" spans="1:65" s="13" customFormat="1">
      <c r="B350" s="183"/>
      <c r="D350" s="179" t="s">
        <v>149</v>
      </c>
      <c r="E350" s="184" t="s">
        <v>1</v>
      </c>
      <c r="F350" s="185" t="s">
        <v>157</v>
      </c>
      <c r="H350" s="184" t="s">
        <v>1</v>
      </c>
      <c r="I350" s="186"/>
      <c r="L350" s="183"/>
      <c r="M350" s="187"/>
      <c r="N350" s="188"/>
      <c r="O350" s="188"/>
      <c r="P350" s="188"/>
      <c r="Q350" s="188"/>
      <c r="R350" s="188"/>
      <c r="S350" s="188"/>
      <c r="T350" s="189"/>
      <c r="AT350" s="184" t="s">
        <v>149</v>
      </c>
      <c r="AU350" s="184" t="s">
        <v>84</v>
      </c>
      <c r="AV350" s="13" t="s">
        <v>82</v>
      </c>
      <c r="AW350" s="13" t="s">
        <v>32</v>
      </c>
      <c r="AX350" s="13" t="s">
        <v>75</v>
      </c>
      <c r="AY350" s="184" t="s">
        <v>137</v>
      </c>
    </row>
    <row r="351" spans="1:65" s="14" customFormat="1">
      <c r="B351" s="190"/>
      <c r="D351" s="179" t="s">
        <v>149</v>
      </c>
      <c r="E351" s="191" t="s">
        <v>1</v>
      </c>
      <c r="F351" s="192" t="s">
        <v>464</v>
      </c>
      <c r="H351" s="193">
        <v>16.399999999999999</v>
      </c>
      <c r="I351" s="194"/>
      <c r="L351" s="190"/>
      <c r="M351" s="195"/>
      <c r="N351" s="196"/>
      <c r="O351" s="196"/>
      <c r="P351" s="196"/>
      <c r="Q351" s="196"/>
      <c r="R351" s="196"/>
      <c r="S351" s="196"/>
      <c r="T351" s="197"/>
      <c r="AT351" s="191" t="s">
        <v>149</v>
      </c>
      <c r="AU351" s="191" t="s">
        <v>84</v>
      </c>
      <c r="AV351" s="14" t="s">
        <v>84</v>
      </c>
      <c r="AW351" s="14" t="s">
        <v>32</v>
      </c>
      <c r="AX351" s="14" t="s">
        <v>75</v>
      </c>
      <c r="AY351" s="191" t="s">
        <v>137</v>
      </c>
    </row>
    <row r="352" spans="1:65" s="14" customFormat="1">
      <c r="B352" s="190"/>
      <c r="D352" s="179" t="s">
        <v>149</v>
      </c>
      <c r="E352" s="191" t="s">
        <v>1</v>
      </c>
      <c r="F352" s="192" t="s">
        <v>465</v>
      </c>
      <c r="H352" s="193">
        <v>24.6</v>
      </c>
      <c r="I352" s="194"/>
      <c r="L352" s="190"/>
      <c r="M352" s="195"/>
      <c r="N352" s="196"/>
      <c r="O352" s="196"/>
      <c r="P352" s="196"/>
      <c r="Q352" s="196"/>
      <c r="R352" s="196"/>
      <c r="S352" s="196"/>
      <c r="T352" s="197"/>
      <c r="AT352" s="191" t="s">
        <v>149</v>
      </c>
      <c r="AU352" s="191" t="s">
        <v>84</v>
      </c>
      <c r="AV352" s="14" t="s">
        <v>84</v>
      </c>
      <c r="AW352" s="14" t="s">
        <v>32</v>
      </c>
      <c r="AX352" s="14" t="s">
        <v>75</v>
      </c>
      <c r="AY352" s="191" t="s">
        <v>137</v>
      </c>
    </row>
    <row r="353" spans="1:65" s="14" customFormat="1">
      <c r="B353" s="190"/>
      <c r="D353" s="179" t="s">
        <v>149</v>
      </c>
      <c r="E353" s="191" t="s">
        <v>1</v>
      </c>
      <c r="F353" s="192" t="s">
        <v>466</v>
      </c>
      <c r="H353" s="193">
        <v>5.7</v>
      </c>
      <c r="I353" s="194"/>
      <c r="L353" s="190"/>
      <c r="M353" s="195"/>
      <c r="N353" s="196"/>
      <c r="O353" s="196"/>
      <c r="P353" s="196"/>
      <c r="Q353" s="196"/>
      <c r="R353" s="196"/>
      <c r="S353" s="196"/>
      <c r="T353" s="197"/>
      <c r="AT353" s="191" t="s">
        <v>149</v>
      </c>
      <c r="AU353" s="191" t="s">
        <v>84</v>
      </c>
      <c r="AV353" s="14" t="s">
        <v>84</v>
      </c>
      <c r="AW353" s="14" t="s">
        <v>32</v>
      </c>
      <c r="AX353" s="14" t="s">
        <v>75</v>
      </c>
      <c r="AY353" s="191" t="s">
        <v>137</v>
      </c>
    </row>
    <row r="354" spans="1:65" s="14" customFormat="1">
      <c r="B354" s="190"/>
      <c r="D354" s="179" t="s">
        <v>149</v>
      </c>
      <c r="E354" s="191" t="s">
        <v>1</v>
      </c>
      <c r="F354" s="192" t="s">
        <v>467</v>
      </c>
      <c r="H354" s="193">
        <v>8.8000000000000007</v>
      </c>
      <c r="I354" s="194"/>
      <c r="L354" s="190"/>
      <c r="M354" s="195"/>
      <c r="N354" s="196"/>
      <c r="O354" s="196"/>
      <c r="P354" s="196"/>
      <c r="Q354" s="196"/>
      <c r="R354" s="196"/>
      <c r="S354" s="196"/>
      <c r="T354" s="197"/>
      <c r="AT354" s="191" t="s">
        <v>149</v>
      </c>
      <c r="AU354" s="191" t="s">
        <v>84</v>
      </c>
      <c r="AV354" s="14" t="s">
        <v>84</v>
      </c>
      <c r="AW354" s="14" t="s">
        <v>32</v>
      </c>
      <c r="AX354" s="14" t="s">
        <v>75</v>
      </c>
      <c r="AY354" s="191" t="s">
        <v>137</v>
      </c>
    </row>
    <row r="355" spans="1:65" s="15" customFormat="1">
      <c r="B355" s="198"/>
      <c r="D355" s="179" t="s">
        <v>149</v>
      </c>
      <c r="E355" s="199" t="s">
        <v>1</v>
      </c>
      <c r="F355" s="200" t="s">
        <v>164</v>
      </c>
      <c r="H355" s="201">
        <v>91</v>
      </c>
      <c r="I355" s="202"/>
      <c r="L355" s="198"/>
      <c r="M355" s="203"/>
      <c r="N355" s="204"/>
      <c r="O355" s="204"/>
      <c r="P355" s="204"/>
      <c r="Q355" s="204"/>
      <c r="R355" s="204"/>
      <c r="S355" s="204"/>
      <c r="T355" s="205"/>
      <c r="AT355" s="199" t="s">
        <v>149</v>
      </c>
      <c r="AU355" s="199" t="s">
        <v>84</v>
      </c>
      <c r="AV355" s="15" t="s">
        <v>145</v>
      </c>
      <c r="AW355" s="15" t="s">
        <v>32</v>
      </c>
      <c r="AX355" s="15" t="s">
        <v>82</v>
      </c>
      <c r="AY355" s="199" t="s">
        <v>137</v>
      </c>
    </row>
    <row r="356" spans="1:65" s="2" customFormat="1" ht="24" customHeight="1">
      <c r="A356" s="32"/>
      <c r="B356" s="165"/>
      <c r="C356" s="166" t="s">
        <v>468</v>
      </c>
      <c r="D356" s="166" t="s">
        <v>140</v>
      </c>
      <c r="E356" s="167" t="s">
        <v>469</v>
      </c>
      <c r="F356" s="168" t="s">
        <v>470</v>
      </c>
      <c r="G356" s="169" t="s">
        <v>143</v>
      </c>
      <c r="H356" s="170">
        <v>150.47999999999999</v>
      </c>
      <c r="I356" s="171"/>
      <c r="J356" s="172">
        <f>ROUND(I356*H356,2)</f>
        <v>0</v>
      </c>
      <c r="K356" s="168" t="s">
        <v>144</v>
      </c>
      <c r="L356" s="33"/>
      <c r="M356" s="173" t="s">
        <v>1</v>
      </c>
      <c r="N356" s="174" t="s">
        <v>40</v>
      </c>
      <c r="O356" s="58"/>
      <c r="P356" s="175">
        <f>O356*H356</f>
        <v>0</v>
      </c>
      <c r="Q356" s="175">
        <v>0</v>
      </c>
      <c r="R356" s="175">
        <f>Q356*H356</f>
        <v>0</v>
      </c>
      <c r="S356" s="175">
        <v>2.7199999999999998E-2</v>
      </c>
      <c r="T356" s="176">
        <f>S356*H356</f>
        <v>4.0930559999999998</v>
      </c>
      <c r="U356" s="32"/>
      <c r="V356" s="32"/>
      <c r="W356" s="32"/>
      <c r="X356" s="32"/>
      <c r="Y356" s="32"/>
      <c r="Z356" s="32"/>
      <c r="AA356" s="32"/>
      <c r="AB356" s="32"/>
      <c r="AC356" s="32"/>
      <c r="AD356" s="32"/>
      <c r="AE356" s="32"/>
      <c r="AR356" s="177" t="s">
        <v>246</v>
      </c>
      <c r="AT356" s="177" t="s">
        <v>140</v>
      </c>
      <c r="AU356" s="177" t="s">
        <v>84</v>
      </c>
      <c r="AY356" s="17" t="s">
        <v>137</v>
      </c>
      <c r="BE356" s="178">
        <f>IF(N356="základní",J356,0)</f>
        <v>0</v>
      </c>
      <c r="BF356" s="178">
        <f>IF(N356="snížená",J356,0)</f>
        <v>0</v>
      </c>
      <c r="BG356" s="178">
        <f>IF(N356="zákl. přenesená",J356,0)</f>
        <v>0</v>
      </c>
      <c r="BH356" s="178">
        <f>IF(N356="sníž. přenesená",J356,0)</f>
        <v>0</v>
      </c>
      <c r="BI356" s="178">
        <f>IF(N356="nulová",J356,0)</f>
        <v>0</v>
      </c>
      <c r="BJ356" s="17" t="s">
        <v>82</v>
      </c>
      <c r="BK356" s="178">
        <f>ROUND(I356*H356,2)</f>
        <v>0</v>
      </c>
      <c r="BL356" s="17" t="s">
        <v>246</v>
      </c>
      <c r="BM356" s="177" t="s">
        <v>471</v>
      </c>
    </row>
    <row r="357" spans="1:65" s="2" customFormat="1">
      <c r="A357" s="32"/>
      <c r="B357" s="33"/>
      <c r="C357" s="32"/>
      <c r="D357" s="179" t="s">
        <v>147</v>
      </c>
      <c r="E357" s="32"/>
      <c r="F357" s="180" t="s">
        <v>472</v>
      </c>
      <c r="G357" s="32"/>
      <c r="H357" s="32"/>
      <c r="I357" s="101"/>
      <c r="J357" s="32"/>
      <c r="K357" s="32"/>
      <c r="L357" s="33"/>
      <c r="M357" s="181"/>
      <c r="N357" s="182"/>
      <c r="O357" s="58"/>
      <c r="P357" s="58"/>
      <c r="Q357" s="58"/>
      <c r="R357" s="58"/>
      <c r="S357" s="58"/>
      <c r="T357" s="59"/>
      <c r="U357" s="32"/>
      <c r="V357" s="32"/>
      <c r="W357" s="32"/>
      <c r="X357" s="32"/>
      <c r="Y357" s="32"/>
      <c r="Z357" s="32"/>
      <c r="AA357" s="32"/>
      <c r="AB357" s="32"/>
      <c r="AC357" s="32"/>
      <c r="AD357" s="32"/>
      <c r="AE357" s="32"/>
      <c r="AT357" s="17" t="s">
        <v>147</v>
      </c>
      <c r="AU357" s="17" t="s">
        <v>84</v>
      </c>
    </row>
    <row r="358" spans="1:65" s="13" customFormat="1">
      <c r="B358" s="183"/>
      <c r="D358" s="179" t="s">
        <v>149</v>
      </c>
      <c r="E358" s="184" t="s">
        <v>1</v>
      </c>
      <c r="F358" s="185" t="s">
        <v>151</v>
      </c>
      <c r="H358" s="184" t="s">
        <v>1</v>
      </c>
      <c r="I358" s="186"/>
      <c r="L358" s="183"/>
      <c r="M358" s="187"/>
      <c r="N358" s="188"/>
      <c r="O358" s="188"/>
      <c r="P358" s="188"/>
      <c r="Q358" s="188"/>
      <c r="R358" s="188"/>
      <c r="S358" s="188"/>
      <c r="T358" s="189"/>
      <c r="AT358" s="184" t="s">
        <v>149</v>
      </c>
      <c r="AU358" s="184" t="s">
        <v>84</v>
      </c>
      <c r="AV358" s="13" t="s">
        <v>82</v>
      </c>
      <c r="AW358" s="13" t="s">
        <v>32</v>
      </c>
      <c r="AX358" s="13" t="s">
        <v>75</v>
      </c>
      <c r="AY358" s="184" t="s">
        <v>137</v>
      </c>
    </row>
    <row r="359" spans="1:65" s="14" customFormat="1">
      <c r="B359" s="190"/>
      <c r="D359" s="179" t="s">
        <v>149</v>
      </c>
      <c r="E359" s="191" t="s">
        <v>1</v>
      </c>
      <c r="F359" s="192" t="s">
        <v>473</v>
      </c>
      <c r="H359" s="193">
        <v>24.872</v>
      </c>
      <c r="I359" s="194"/>
      <c r="L359" s="190"/>
      <c r="M359" s="195"/>
      <c r="N359" s="196"/>
      <c r="O359" s="196"/>
      <c r="P359" s="196"/>
      <c r="Q359" s="196"/>
      <c r="R359" s="196"/>
      <c r="S359" s="196"/>
      <c r="T359" s="197"/>
      <c r="AT359" s="191" t="s">
        <v>149</v>
      </c>
      <c r="AU359" s="191" t="s">
        <v>84</v>
      </c>
      <c r="AV359" s="14" t="s">
        <v>84</v>
      </c>
      <c r="AW359" s="14" t="s">
        <v>32</v>
      </c>
      <c r="AX359" s="14" t="s">
        <v>75</v>
      </c>
      <c r="AY359" s="191" t="s">
        <v>137</v>
      </c>
    </row>
    <row r="360" spans="1:65" s="14" customFormat="1">
      <c r="B360" s="190"/>
      <c r="D360" s="179" t="s">
        <v>149</v>
      </c>
      <c r="E360" s="191" t="s">
        <v>1</v>
      </c>
      <c r="F360" s="192" t="s">
        <v>474</v>
      </c>
      <c r="H360" s="193">
        <v>21.053999999999998</v>
      </c>
      <c r="I360" s="194"/>
      <c r="L360" s="190"/>
      <c r="M360" s="195"/>
      <c r="N360" s="196"/>
      <c r="O360" s="196"/>
      <c r="P360" s="196"/>
      <c r="Q360" s="196"/>
      <c r="R360" s="196"/>
      <c r="S360" s="196"/>
      <c r="T360" s="197"/>
      <c r="AT360" s="191" t="s">
        <v>149</v>
      </c>
      <c r="AU360" s="191" t="s">
        <v>84</v>
      </c>
      <c r="AV360" s="14" t="s">
        <v>84</v>
      </c>
      <c r="AW360" s="14" t="s">
        <v>32</v>
      </c>
      <c r="AX360" s="14" t="s">
        <v>75</v>
      </c>
      <c r="AY360" s="191" t="s">
        <v>137</v>
      </c>
    </row>
    <row r="361" spans="1:65" s="14" customFormat="1">
      <c r="B361" s="190"/>
      <c r="D361" s="179" t="s">
        <v>149</v>
      </c>
      <c r="E361" s="191" t="s">
        <v>1</v>
      </c>
      <c r="F361" s="192" t="s">
        <v>475</v>
      </c>
      <c r="H361" s="193">
        <v>14.042</v>
      </c>
      <c r="I361" s="194"/>
      <c r="L361" s="190"/>
      <c r="M361" s="195"/>
      <c r="N361" s="196"/>
      <c r="O361" s="196"/>
      <c r="P361" s="196"/>
      <c r="Q361" s="196"/>
      <c r="R361" s="196"/>
      <c r="S361" s="196"/>
      <c r="T361" s="197"/>
      <c r="AT361" s="191" t="s">
        <v>149</v>
      </c>
      <c r="AU361" s="191" t="s">
        <v>84</v>
      </c>
      <c r="AV361" s="14" t="s">
        <v>84</v>
      </c>
      <c r="AW361" s="14" t="s">
        <v>32</v>
      </c>
      <c r="AX361" s="14" t="s">
        <v>75</v>
      </c>
      <c r="AY361" s="191" t="s">
        <v>137</v>
      </c>
    </row>
    <row r="362" spans="1:65" s="13" customFormat="1">
      <c r="B362" s="183"/>
      <c r="D362" s="179" t="s">
        <v>149</v>
      </c>
      <c r="E362" s="184" t="s">
        <v>1</v>
      </c>
      <c r="F362" s="185" t="s">
        <v>157</v>
      </c>
      <c r="H362" s="184" t="s">
        <v>1</v>
      </c>
      <c r="I362" s="186"/>
      <c r="L362" s="183"/>
      <c r="M362" s="187"/>
      <c r="N362" s="188"/>
      <c r="O362" s="188"/>
      <c r="P362" s="188"/>
      <c r="Q362" s="188"/>
      <c r="R362" s="188"/>
      <c r="S362" s="188"/>
      <c r="T362" s="189"/>
      <c r="AT362" s="184" t="s">
        <v>149</v>
      </c>
      <c r="AU362" s="184" t="s">
        <v>84</v>
      </c>
      <c r="AV362" s="13" t="s">
        <v>82</v>
      </c>
      <c r="AW362" s="13" t="s">
        <v>32</v>
      </c>
      <c r="AX362" s="13" t="s">
        <v>75</v>
      </c>
      <c r="AY362" s="184" t="s">
        <v>137</v>
      </c>
    </row>
    <row r="363" spans="1:65" s="14" customFormat="1">
      <c r="B363" s="190"/>
      <c r="D363" s="179" t="s">
        <v>149</v>
      </c>
      <c r="E363" s="191" t="s">
        <v>1</v>
      </c>
      <c r="F363" s="192" t="s">
        <v>476</v>
      </c>
      <c r="H363" s="193">
        <v>23.344000000000001</v>
      </c>
      <c r="I363" s="194"/>
      <c r="L363" s="190"/>
      <c r="M363" s="195"/>
      <c r="N363" s="196"/>
      <c r="O363" s="196"/>
      <c r="P363" s="196"/>
      <c r="Q363" s="196"/>
      <c r="R363" s="196"/>
      <c r="S363" s="196"/>
      <c r="T363" s="197"/>
      <c r="AT363" s="191" t="s">
        <v>149</v>
      </c>
      <c r="AU363" s="191" t="s">
        <v>84</v>
      </c>
      <c r="AV363" s="14" t="s">
        <v>84</v>
      </c>
      <c r="AW363" s="14" t="s">
        <v>32</v>
      </c>
      <c r="AX363" s="14" t="s">
        <v>75</v>
      </c>
      <c r="AY363" s="191" t="s">
        <v>137</v>
      </c>
    </row>
    <row r="364" spans="1:65" s="14" customFormat="1">
      <c r="B364" s="190"/>
      <c r="D364" s="179" t="s">
        <v>149</v>
      </c>
      <c r="E364" s="191" t="s">
        <v>1</v>
      </c>
      <c r="F364" s="192" t="s">
        <v>477</v>
      </c>
      <c r="H364" s="193">
        <v>42.107999999999997</v>
      </c>
      <c r="I364" s="194"/>
      <c r="L364" s="190"/>
      <c r="M364" s="195"/>
      <c r="N364" s="196"/>
      <c r="O364" s="196"/>
      <c r="P364" s="196"/>
      <c r="Q364" s="196"/>
      <c r="R364" s="196"/>
      <c r="S364" s="196"/>
      <c r="T364" s="197"/>
      <c r="AT364" s="191" t="s">
        <v>149</v>
      </c>
      <c r="AU364" s="191" t="s">
        <v>84</v>
      </c>
      <c r="AV364" s="14" t="s">
        <v>84</v>
      </c>
      <c r="AW364" s="14" t="s">
        <v>32</v>
      </c>
      <c r="AX364" s="14" t="s">
        <v>75</v>
      </c>
      <c r="AY364" s="191" t="s">
        <v>137</v>
      </c>
    </row>
    <row r="365" spans="1:65" s="14" customFormat="1">
      <c r="B365" s="190"/>
      <c r="D365" s="179" t="s">
        <v>149</v>
      </c>
      <c r="E365" s="191" t="s">
        <v>1</v>
      </c>
      <c r="F365" s="192" t="s">
        <v>478</v>
      </c>
      <c r="H365" s="193">
        <v>10.218</v>
      </c>
      <c r="I365" s="194"/>
      <c r="L365" s="190"/>
      <c r="M365" s="195"/>
      <c r="N365" s="196"/>
      <c r="O365" s="196"/>
      <c r="P365" s="196"/>
      <c r="Q365" s="196"/>
      <c r="R365" s="196"/>
      <c r="S365" s="196"/>
      <c r="T365" s="197"/>
      <c r="AT365" s="191" t="s">
        <v>149</v>
      </c>
      <c r="AU365" s="191" t="s">
        <v>84</v>
      </c>
      <c r="AV365" s="14" t="s">
        <v>84</v>
      </c>
      <c r="AW365" s="14" t="s">
        <v>32</v>
      </c>
      <c r="AX365" s="14" t="s">
        <v>75</v>
      </c>
      <c r="AY365" s="191" t="s">
        <v>137</v>
      </c>
    </row>
    <row r="366" spans="1:65" s="14" customFormat="1">
      <c r="B366" s="190"/>
      <c r="D366" s="179" t="s">
        <v>149</v>
      </c>
      <c r="E366" s="191" t="s">
        <v>1</v>
      </c>
      <c r="F366" s="192" t="s">
        <v>479</v>
      </c>
      <c r="H366" s="193">
        <v>14.842000000000001</v>
      </c>
      <c r="I366" s="194"/>
      <c r="L366" s="190"/>
      <c r="M366" s="195"/>
      <c r="N366" s="196"/>
      <c r="O366" s="196"/>
      <c r="P366" s="196"/>
      <c r="Q366" s="196"/>
      <c r="R366" s="196"/>
      <c r="S366" s="196"/>
      <c r="T366" s="197"/>
      <c r="AT366" s="191" t="s">
        <v>149</v>
      </c>
      <c r="AU366" s="191" t="s">
        <v>84</v>
      </c>
      <c r="AV366" s="14" t="s">
        <v>84</v>
      </c>
      <c r="AW366" s="14" t="s">
        <v>32</v>
      </c>
      <c r="AX366" s="14" t="s">
        <v>75</v>
      </c>
      <c r="AY366" s="191" t="s">
        <v>137</v>
      </c>
    </row>
    <row r="367" spans="1:65" s="15" customFormat="1">
      <c r="B367" s="198"/>
      <c r="D367" s="179" t="s">
        <v>149</v>
      </c>
      <c r="E367" s="199" t="s">
        <v>1</v>
      </c>
      <c r="F367" s="200" t="s">
        <v>164</v>
      </c>
      <c r="H367" s="201">
        <v>150.48000000000002</v>
      </c>
      <c r="I367" s="202"/>
      <c r="L367" s="198"/>
      <c r="M367" s="203"/>
      <c r="N367" s="204"/>
      <c r="O367" s="204"/>
      <c r="P367" s="204"/>
      <c r="Q367" s="204"/>
      <c r="R367" s="204"/>
      <c r="S367" s="204"/>
      <c r="T367" s="205"/>
      <c r="AT367" s="199" t="s">
        <v>149</v>
      </c>
      <c r="AU367" s="199" t="s">
        <v>84</v>
      </c>
      <c r="AV367" s="15" t="s">
        <v>145</v>
      </c>
      <c r="AW367" s="15" t="s">
        <v>32</v>
      </c>
      <c r="AX367" s="15" t="s">
        <v>82</v>
      </c>
      <c r="AY367" s="199" t="s">
        <v>137</v>
      </c>
    </row>
    <row r="368" spans="1:65" s="2" customFormat="1" ht="48" customHeight="1">
      <c r="A368" s="32"/>
      <c r="B368" s="165"/>
      <c r="C368" s="166" t="s">
        <v>480</v>
      </c>
      <c r="D368" s="166" t="s">
        <v>140</v>
      </c>
      <c r="E368" s="167" t="s">
        <v>481</v>
      </c>
      <c r="F368" s="168" t="s">
        <v>482</v>
      </c>
      <c r="G368" s="169" t="s">
        <v>143</v>
      </c>
      <c r="H368" s="170">
        <v>164.815</v>
      </c>
      <c r="I368" s="171"/>
      <c r="J368" s="172">
        <f>ROUND(I368*H368,2)</f>
        <v>0</v>
      </c>
      <c r="K368" s="168" t="s">
        <v>144</v>
      </c>
      <c r="L368" s="33"/>
      <c r="M368" s="173" t="s">
        <v>1</v>
      </c>
      <c r="N368" s="174" t="s">
        <v>40</v>
      </c>
      <c r="O368" s="58"/>
      <c r="P368" s="175">
        <f>O368*H368</f>
        <v>0</v>
      </c>
      <c r="Q368" s="175">
        <v>6.0000000000000001E-3</v>
      </c>
      <c r="R368" s="175">
        <f>Q368*H368</f>
        <v>0.98889000000000005</v>
      </c>
      <c r="S368" s="175">
        <v>0</v>
      </c>
      <c r="T368" s="176">
        <f>S368*H368</f>
        <v>0</v>
      </c>
      <c r="U368" s="32"/>
      <c r="V368" s="32"/>
      <c r="W368" s="32"/>
      <c r="X368" s="32"/>
      <c r="Y368" s="32"/>
      <c r="Z368" s="32"/>
      <c r="AA368" s="32"/>
      <c r="AB368" s="32"/>
      <c r="AC368" s="32"/>
      <c r="AD368" s="32"/>
      <c r="AE368" s="32"/>
      <c r="AR368" s="177" t="s">
        <v>246</v>
      </c>
      <c r="AT368" s="177" t="s">
        <v>140</v>
      </c>
      <c r="AU368" s="177" t="s">
        <v>84</v>
      </c>
      <c r="AY368" s="17" t="s">
        <v>137</v>
      </c>
      <c r="BE368" s="178">
        <f>IF(N368="základní",J368,0)</f>
        <v>0</v>
      </c>
      <c r="BF368" s="178">
        <f>IF(N368="snížená",J368,0)</f>
        <v>0</v>
      </c>
      <c r="BG368" s="178">
        <f>IF(N368="zákl. přenesená",J368,0)</f>
        <v>0</v>
      </c>
      <c r="BH368" s="178">
        <f>IF(N368="sníž. přenesená",J368,0)</f>
        <v>0</v>
      </c>
      <c r="BI368" s="178">
        <f>IF(N368="nulová",J368,0)</f>
        <v>0</v>
      </c>
      <c r="BJ368" s="17" t="s">
        <v>82</v>
      </c>
      <c r="BK368" s="178">
        <f>ROUND(I368*H368,2)</f>
        <v>0</v>
      </c>
      <c r="BL368" s="17" t="s">
        <v>246</v>
      </c>
      <c r="BM368" s="177" t="s">
        <v>483</v>
      </c>
    </row>
    <row r="369" spans="1:65" s="2" customFormat="1" ht="19.5">
      <c r="A369" s="32"/>
      <c r="B369" s="33"/>
      <c r="C369" s="32"/>
      <c r="D369" s="179" t="s">
        <v>147</v>
      </c>
      <c r="E369" s="32"/>
      <c r="F369" s="180" t="s">
        <v>484</v>
      </c>
      <c r="G369" s="32"/>
      <c r="H369" s="32"/>
      <c r="I369" s="101"/>
      <c r="J369" s="32"/>
      <c r="K369" s="32"/>
      <c r="L369" s="33"/>
      <c r="M369" s="181"/>
      <c r="N369" s="182"/>
      <c r="O369" s="58"/>
      <c r="P369" s="58"/>
      <c r="Q369" s="58"/>
      <c r="R369" s="58"/>
      <c r="S369" s="58"/>
      <c r="T369" s="59"/>
      <c r="U369" s="32"/>
      <c r="V369" s="32"/>
      <c r="W369" s="32"/>
      <c r="X369" s="32"/>
      <c r="Y369" s="32"/>
      <c r="Z369" s="32"/>
      <c r="AA369" s="32"/>
      <c r="AB369" s="32"/>
      <c r="AC369" s="32"/>
      <c r="AD369" s="32"/>
      <c r="AE369" s="32"/>
      <c r="AT369" s="17" t="s">
        <v>147</v>
      </c>
      <c r="AU369" s="17" t="s">
        <v>84</v>
      </c>
    </row>
    <row r="370" spans="1:65" s="13" customFormat="1">
      <c r="B370" s="183"/>
      <c r="D370" s="179" t="s">
        <v>149</v>
      </c>
      <c r="E370" s="184" t="s">
        <v>1</v>
      </c>
      <c r="F370" s="185" t="s">
        <v>151</v>
      </c>
      <c r="H370" s="184" t="s">
        <v>1</v>
      </c>
      <c r="I370" s="186"/>
      <c r="L370" s="183"/>
      <c r="M370" s="187"/>
      <c r="N370" s="188"/>
      <c r="O370" s="188"/>
      <c r="P370" s="188"/>
      <c r="Q370" s="188"/>
      <c r="R370" s="188"/>
      <c r="S370" s="188"/>
      <c r="T370" s="189"/>
      <c r="AT370" s="184" t="s">
        <v>149</v>
      </c>
      <c r="AU370" s="184" t="s">
        <v>84</v>
      </c>
      <c r="AV370" s="13" t="s">
        <v>82</v>
      </c>
      <c r="AW370" s="13" t="s">
        <v>32</v>
      </c>
      <c r="AX370" s="13" t="s">
        <v>75</v>
      </c>
      <c r="AY370" s="184" t="s">
        <v>137</v>
      </c>
    </row>
    <row r="371" spans="1:65" s="14" customFormat="1">
      <c r="B371" s="190"/>
      <c r="D371" s="179" t="s">
        <v>149</v>
      </c>
      <c r="E371" s="191" t="s">
        <v>1</v>
      </c>
      <c r="F371" s="192" t="s">
        <v>485</v>
      </c>
      <c r="H371" s="193">
        <v>26.591999999999999</v>
      </c>
      <c r="I371" s="194"/>
      <c r="L371" s="190"/>
      <c r="M371" s="195"/>
      <c r="N371" s="196"/>
      <c r="O371" s="196"/>
      <c r="P371" s="196"/>
      <c r="Q371" s="196"/>
      <c r="R371" s="196"/>
      <c r="S371" s="196"/>
      <c r="T371" s="197"/>
      <c r="AT371" s="191" t="s">
        <v>149</v>
      </c>
      <c r="AU371" s="191" t="s">
        <v>84</v>
      </c>
      <c r="AV371" s="14" t="s">
        <v>84</v>
      </c>
      <c r="AW371" s="14" t="s">
        <v>32</v>
      </c>
      <c r="AX371" s="14" t="s">
        <v>75</v>
      </c>
      <c r="AY371" s="191" t="s">
        <v>137</v>
      </c>
    </row>
    <row r="372" spans="1:65" s="14" customFormat="1">
      <c r="B372" s="190"/>
      <c r="D372" s="179" t="s">
        <v>149</v>
      </c>
      <c r="E372" s="191" t="s">
        <v>1</v>
      </c>
      <c r="F372" s="192" t="s">
        <v>486</v>
      </c>
      <c r="H372" s="193">
        <v>22.899000000000001</v>
      </c>
      <c r="I372" s="194"/>
      <c r="L372" s="190"/>
      <c r="M372" s="195"/>
      <c r="N372" s="196"/>
      <c r="O372" s="196"/>
      <c r="P372" s="196"/>
      <c r="Q372" s="196"/>
      <c r="R372" s="196"/>
      <c r="S372" s="196"/>
      <c r="T372" s="197"/>
      <c r="AT372" s="191" t="s">
        <v>149</v>
      </c>
      <c r="AU372" s="191" t="s">
        <v>84</v>
      </c>
      <c r="AV372" s="14" t="s">
        <v>84</v>
      </c>
      <c r="AW372" s="14" t="s">
        <v>32</v>
      </c>
      <c r="AX372" s="14" t="s">
        <v>75</v>
      </c>
      <c r="AY372" s="191" t="s">
        <v>137</v>
      </c>
    </row>
    <row r="373" spans="1:65" s="14" customFormat="1">
      <c r="B373" s="190"/>
      <c r="D373" s="179" t="s">
        <v>149</v>
      </c>
      <c r="E373" s="191" t="s">
        <v>1</v>
      </c>
      <c r="F373" s="192" t="s">
        <v>487</v>
      </c>
      <c r="H373" s="193">
        <v>14.462</v>
      </c>
      <c r="I373" s="194"/>
      <c r="L373" s="190"/>
      <c r="M373" s="195"/>
      <c r="N373" s="196"/>
      <c r="O373" s="196"/>
      <c r="P373" s="196"/>
      <c r="Q373" s="196"/>
      <c r="R373" s="196"/>
      <c r="S373" s="196"/>
      <c r="T373" s="197"/>
      <c r="AT373" s="191" t="s">
        <v>149</v>
      </c>
      <c r="AU373" s="191" t="s">
        <v>84</v>
      </c>
      <c r="AV373" s="14" t="s">
        <v>84</v>
      </c>
      <c r="AW373" s="14" t="s">
        <v>32</v>
      </c>
      <c r="AX373" s="14" t="s">
        <v>75</v>
      </c>
      <c r="AY373" s="191" t="s">
        <v>137</v>
      </c>
    </row>
    <row r="374" spans="1:65" s="13" customFormat="1">
      <c r="B374" s="183"/>
      <c r="D374" s="179" t="s">
        <v>149</v>
      </c>
      <c r="E374" s="184" t="s">
        <v>1</v>
      </c>
      <c r="F374" s="185" t="s">
        <v>157</v>
      </c>
      <c r="H374" s="184" t="s">
        <v>1</v>
      </c>
      <c r="I374" s="186"/>
      <c r="L374" s="183"/>
      <c r="M374" s="187"/>
      <c r="N374" s="188"/>
      <c r="O374" s="188"/>
      <c r="P374" s="188"/>
      <c r="Q374" s="188"/>
      <c r="R374" s="188"/>
      <c r="S374" s="188"/>
      <c r="T374" s="189"/>
      <c r="AT374" s="184" t="s">
        <v>149</v>
      </c>
      <c r="AU374" s="184" t="s">
        <v>84</v>
      </c>
      <c r="AV374" s="13" t="s">
        <v>82</v>
      </c>
      <c r="AW374" s="13" t="s">
        <v>32</v>
      </c>
      <c r="AX374" s="13" t="s">
        <v>75</v>
      </c>
      <c r="AY374" s="184" t="s">
        <v>137</v>
      </c>
    </row>
    <row r="375" spans="1:65" s="14" customFormat="1">
      <c r="B375" s="190"/>
      <c r="D375" s="179" t="s">
        <v>149</v>
      </c>
      <c r="E375" s="191" t="s">
        <v>1</v>
      </c>
      <c r="F375" s="192" t="s">
        <v>488</v>
      </c>
      <c r="H375" s="193">
        <v>24.164000000000001</v>
      </c>
      <c r="I375" s="194"/>
      <c r="L375" s="190"/>
      <c r="M375" s="195"/>
      <c r="N375" s="196"/>
      <c r="O375" s="196"/>
      <c r="P375" s="196"/>
      <c r="Q375" s="196"/>
      <c r="R375" s="196"/>
      <c r="S375" s="196"/>
      <c r="T375" s="197"/>
      <c r="AT375" s="191" t="s">
        <v>149</v>
      </c>
      <c r="AU375" s="191" t="s">
        <v>84</v>
      </c>
      <c r="AV375" s="14" t="s">
        <v>84</v>
      </c>
      <c r="AW375" s="14" t="s">
        <v>32</v>
      </c>
      <c r="AX375" s="14" t="s">
        <v>75</v>
      </c>
      <c r="AY375" s="191" t="s">
        <v>137</v>
      </c>
    </row>
    <row r="376" spans="1:65" s="14" customFormat="1">
      <c r="B376" s="190"/>
      <c r="D376" s="179" t="s">
        <v>149</v>
      </c>
      <c r="E376" s="191" t="s">
        <v>1</v>
      </c>
      <c r="F376" s="192" t="s">
        <v>489</v>
      </c>
      <c r="H376" s="193">
        <v>49.488</v>
      </c>
      <c r="I376" s="194"/>
      <c r="L376" s="190"/>
      <c r="M376" s="195"/>
      <c r="N376" s="196"/>
      <c r="O376" s="196"/>
      <c r="P376" s="196"/>
      <c r="Q376" s="196"/>
      <c r="R376" s="196"/>
      <c r="S376" s="196"/>
      <c r="T376" s="197"/>
      <c r="AT376" s="191" t="s">
        <v>149</v>
      </c>
      <c r="AU376" s="191" t="s">
        <v>84</v>
      </c>
      <c r="AV376" s="14" t="s">
        <v>84</v>
      </c>
      <c r="AW376" s="14" t="s">
        <v>32</v>
      </c>
      <c r="AX376" s="14" t="s">
        <v>75</v>
      </c>
      <c r="AY376" s="191" t="s">
        <v>137</v>
      </c>
    </row>
    <row r="377" spans="1:65" s="14" customFormat="1">
      <c r="B377" s="190"/>
      <c r="D377" s="179" t="s">
        <v>149</v>
      </c>
      <c r="E377" s="191" t="s">
        <v>1</v>
      </c>
      <c r="F377" s="192" t="s">
        <v>490</v>
      </c>
      <c r="H377" s="193">
        <v>11.928000000000001</v>
      </c>
      <c r="I377" s="194"/>
      <c r="L377" s="190"/>
      <c r="M377" s="195"/>
      <c r="N377" s="196"/>
      <c r="O377" s="196"/>
      <c r="P377" s="196"/>
      <c r="Q377" s="196"/>
      <c r="R377" s="196"/>
      <c r="S377" s="196"/>
      <c r="T377" s="197"/>
      <c r="AT377" s="191" t="s">
        <v>149</v>
      </c>
      <c r="AU377" s="191" t="s">
        <v>84</v>
      </c>
      <c r="AV377" s="14" t="s">
        <v>84</v>
      </c>
      <c r="AW377" s="14" t="s">
        <v>32</v>
      </c>
      <c r="AX377" s="14" t="s">
        <v>75</v>
      </c>
      <c r="AY377" s="191" t="s">
        <v>137</v>
      </c>
    </row>
    <row r="378" spans="1:65" s="14" customFormat="1">
      <c r="B378" s="190"/>
      <c r="D378" s="179" t="s">
        <v>149</v>
      </c>
      <c r="E378" s="191" t="s">
        <v>1</v>
      </c>
      <c r="F378" s="192" t="s">
        <v>491</v>
      </c>
      <c r="H378" s="193">
        <v>15.282</v>
      </c>
      <c r="I378" s="194"/>
      <c r="L378" s="190"/>
      <c r="M378" s="195"/>
      <c r="N378" s="196"/>
      <c r="O378" s="196"/>
      <c r="P378" s="196"/>
      <c r="Q378" s="196"/>
      <c r="R378" s="196"/>
      <c r="S378" s="196"/>
      <c r="T378" s="197"/>
      <c r="AT378" s="191" t="s">
        <v>149</v>
      </c>
      <c r="AU378" s="191" t="s">
        <v>84</v>
      </c>
      <c r="AV378" s="14" t="s">
        <v>84</v>
      </c>
      <c r="AW378" s="14" t="s">
        <v>32</v>
      </c>
      <c r="AX378" s="14" t="s">
        <v>75</v>
      </c>
      <c r="AY378" s="191" t="s">
        <v>137</v>
      </c>
    </row>
    <row r="379" spans="1:65" s="15" customFormat="1">
      <c r="B379" s="198"/>
      <c r="D379" s="179" t="s">
        <v>149</v>
      </c>
      <c r="E379" s="199" t="s">
        <v>1</v>
      </c>
      <c r="F379" s="200" t="s">
        <v>164</v>
      </c>
      <c r="H379" s="201">
        <v>164.81500000000003</v>
      </c>
      <c r="I379" s="202"/>
      <c r="L379" s="198"/>
      <c r="M379" s="203"/>
      <c r="N379" s="204"/>
      <c r="O379" s="204"/>
      <c r="P379" s="204"/>
      <c r="Q379" s="204"/>
      <c r="R379" s="204"/>
      <c r="S379" s="204"/>
      <c r="T379" s="205"/>
      <c r="AT379" s="199" t="s">
        <v>149</v>
      </c>
      <c r="AU379" s="199" t="s">
        <v>84</v>
      </c>
      <c r="AV379" s="15" t="s">
        <v>145</v>
      </c>
      <c r="AW379" s="15" t="s">
        <v>32</v>
      </c>
      <c r="AX379" s="15" t="s">
        <v>82</v>
      </c>
      <c r="AY379" s="199" t="s">
        <v>137</v>
      </c>
    </row>
    <row r="380" spans="1:65" s="2" customFormat="1" ht="24" customHeight="1">
      <c r="A380" s="32"/>
      <c r="B380" s="165"/>
      <c r="C380" s="206" t="s">
        <v>492</v>
      </c>
      <c r="D380" s="206" t="s">
        <v>205</v>
      </c>
      <c r="E380" s="207" t="s">
        <v>493</v>
      </c>
      <c r="F380" s="208" t="s">
        <v>937</v>
      </c>
      <c r="G380" s="209" t="s">
        <v>143</v>
      </c>
      <c r="H380" s="210">
        <v>181.297</v>
      </c>
      <c r="I380" s="228">
        <v>580</v>
      </c>
      <c r="J380" s="212">
        <f>ROUND(I380*H380,2)</f>
        <v>105152.26</v>
      </c>
      <c r="K380" s="208" t="s">
        <v>144</v>
      </c>
      <c r="L380" s="213"/>
      <c r="M380" s="214" t="s">
        <v>1</v>
      </c>
      <c r="N380" s="215" t="s">
        <v>40</v>
      </c>
      <c r="O380" s="58"/>
      <c r="P380" s="175">
        <f>O380*H380</f>
        <v>0</v>
      </c>
      <c r="Q380" s="175">
        <v>1.18E-2</v>
      </c>
      <c r="R380" s="175">
        <f>Q380*H380</f>
        <v>2.1393046</v>
      </c>
      <c r="S380" s="175">
        <v>0</v>
      </c>
      <c r="T380" s="176">
        <f>S380*H380</f>
        <v>0</v>
      </c>
      <c r="U380" s="32"/>
      <c r="V380" s="32"/>
      <c r="W380" s="32"/>
      <c r="X380" s="32"/>
      <c r="Y380" s="32"/>
      <c r="Z380" s="32"/>
      <c r="AA380" s="32"/>
      <c r="AB380" s="32"/>
      <c r="AC380" s="32"/>
      <c r="AD380" s="32"/>
      <c r="AE380" s="32"/>
      <c r="AR380" s="177" t="s">
        <v>298</v>
      </c>
      <c r="AT380" s="177" t="s">
        <v>205</v>
      </c>
      <c r="AU380" s="177" t="s">
        <v>84</v>
      </c>
      <c r="AY380" s="17" t="s">
        <v>137</v>
      </c>
      <c r="BE380" s="178">
        <f>IF(N380="základní",J380,0)</f>
        <v>105152.26</v>
      </c>
      <c r="BF380" s="178">
        <f>IF(N380="snížená",J380,0)</f>
        <v>0</v>
      </c>
      <c r="BG380" s="178">
        <f>IF(N380="zákl. přenesená",J380,0)</f>
        <v>0</v>
      </c>
      <c r="BH380" s="178">
        <f>IF(N380="sníž. přenesená",J380,0)</f>
        <v>0</v>
      </c>
      <c r="BI380" s="178">
        <f>IF(N380="nulová",J380,0)</f>
        <v>0</v>
      </c>
      <c r="BJ380" s="17" t="s">
        <v>82</v>
      </c>
      <c r="BK380" s="178">
        <f>ROUND(I380*H380,2)</f>
        <v>105152.26</v>
      </c>
      <c r="BL380" s="17" t="s">
        <v>246</v>
      </c>
      <c r="BM380" s="177" t="s">
        <v>495</v>
      </c>
    </row>
    <row r="381" spans="1:65" s="2" customFormat="1" ht="19.5">
      <c r="A381" s="32"/>
      <c r="B381" s="33"/>
      <c r="C381" s="32"/>
      <c r="D381" s="179" t="s">
        <v>147</v>
      </c>
      <c r="E381" s="32"/>
      <c r="F381" s="180" t="s">
        <v>494</v>
      </c>
      <c r="G381" s="32"/>
      <c r="H381" s="32"/>
      <c r="I381" s="101"/>
      <c r="J381" s="32"/>
      <c r="K381" s="32"/>
      <c r="L381" s="33"/>
      <c r="M381" s="181"/>
      <c r="N381" s="182"/>
      <c r="O381" s="58"/>
      <c r="P381" s="58"/>
      <c r="Q381" s="58"/>
      <c r="R381" s="58"/>
      <c r="S381" s="58"/>
      <c r="T381" s="59"/>
      <c r="U381" s="32"/>
      <c r="V381" s="32"/>
      <c r="W381" s="32"/>
      <c r="X381" s="32"/>
      <c r="Y381" s="32"/>
      <c r="Z381" s="32"/>
      <c r="AA381" s="32"/>
      <c r="AB381" s="32"/>
      <c r="AC381" s="32"/>
      <c r="AD381" s="32"/>
      <c r="AE381" s="32"/>
      <c r="AT381" s="17" t="s">
        <v>147</v>
      </c>
      <c r="AU381" s="17" t="s">
        <v>84</v>
      </c>
    </row>
    <row r="382" spans="1:65" s="14" customFormat="1">
      <c r="B382" s="190"/>
      <c r="D382" s="179" t="s">
        <v>149</v>
      </c>
      <c r="F382" s="192" t="s">
        <v>496</v>
      </c>
      <c r="H382" s="193">
        <v>181.297</v>
      </c>
      <c r="I382" s="194"/>
      <c r="L382" s="190"/>
      <c r="M382" s="195"/>
      <c r="N382" s="196"/>
      <c r="O382" s="196"/>
      <c r="P382" s="196"/>
      <c r="Q382" s="196"/>
      <c r="R382" s="196"/>
      <c r="S382" s="196"/>
      <c r="T382" s="197"/>
      <c r="AT382" s="191" t="s">
        <v>149</v>
      </c>
      <c r="AU382" s="191" t="s">
        <v>84</v>
      </c>
      <c r="AV382" s="14" t="s">
        <v>84</v>
      </c>
      <c r="AW382" s="14" t="s">
        <v>3</v>
      </c>
      <c r="AX382" s="14" t="s">
        <v>82</v>
      </c>
      <c r="AY382" s="191" t="s">
        <v>137</v>
      </c>
    </row>
    <row r="383" spans="1:65" s="2" customFormat="1" ht="24" customHeight="1">
      <c r="A383" s="32"/>
      <c r="B383" s="165"/>
      <c r="C383" s="166" t="s">
        <v>497</v>
      </c>
      <c r="D383" s="166" t="s">
        <v>140</v>
      </c>
      <c r="E383" s="167" t="s">
        <v>498</v>
      </c>
      <c r="F383" s="168" t="s">
        <v>499</v>
      </c>
      <c r="G383" s="169" t="s">
        <v>143</v>
      </c>
      <c r="H383" s="170">
        <v>164.815</v>
      </c>
      <c r="I383" s="171"/>
      <c r="J383" s="172">
        <f>ROUND(I383*H383,2)</f>
        <v>0</v>
      </c>
      <c r="K383" s="168" t="s">
        <v>144</v>
      </c>
      <c r="L383" s="33"/>
      <c r="M383" s="173" t="s">
        <v>1</v>
      </c>
      <c r="N383" s="174" t="s">
        <v>40</v>
      </c>
      <c r="O383" s="58"/>
      <c r="P383" s="175">
        <f>O383*H383</f>
        <v>0</v>
      </c>
      <c r="Q383" s="175">
        <v>0</v>
      </c>
      <c r="R383" s="175">
        <f>Q383*H383</f>
        <v>0</v>
      </c>
      <c r="S383" s="175">
        <v>0</v>
      </c>
      <c r="T383" s="176">
        <f>S383*H383</f>
        <v>0</v>
      </c>
      <c r="U383" s="32"/>
      <c r="V383" s="32"/>
      <c r="W383" s="32"/>
      <c r="X383" s="32"/>
      <c r="Y383" s="32"/>
      <c r="Z383" s="32"/>
      <c r="AA383" s="32"/>
      <c r="AB383" s="32"/>
      <c r="AC383" s="32"/>
      <c r="AD383" s="32"/>
      <c r="AE383" s="32"/>
      <c r="AR383" s="177" t="s">
        <v>246</v>
      </c>
      <c r="AT383" s="177" t="s">
        <v>140</v>
      </c>
      <c r="AU383" s="177" t="s">
        <v>84</v>
      </c>
      <c r="AY383" s="17" t="s">
        <v>137</v>
      </c>
      <c r="BE383" s="178">
        <f>IF(N383="základní",J383,0)</f>
        <v>0</v>
      </c>
      <c r="BF383" s="178">
        <f>IF(N383="snížená",J383,0)</f>
        <v>0</v>
      </c>
      <c r="BG383" s="178">
        <f>IF(N383="zákl. přenesená",J383,0)</f>
        <v>0</v>
      </c>
      <c r="BH383" s="178">
        <f>IF(N383="sníž. přenesená",J383,0)</f>
        <v>0</v>
      </c>
      <c r="BI383" s="178">
        <f>IF(N383="nulová",J383,0)</f>
        <v>0</v>
      </c>
      <c r="BJ383" s="17" t="s">
        <v>82</v>
      </c>
      <c r="BK383" s="178">
        <f>ROUND(I383*H383,2)</f>
        <v>0</v>
      </c>
      <c r="BL383" s="17" t="s">
        <v>246</v>
      </c>
      <c r="BM383" s="177" t="s">
        <v>500</v>
      </c>
    </row>
    <row r="384" spans="1:65" s="2" customFormat="1" ht="19.5">
      <c r="A384" s="32"/>
      <c r="B384" s="33"/>
      <c r="C384" s="32"/>
      <c r="D384" s="179" t="s">
        <v>147</v>
      </c>
      <c r="E384" s="32"/>
      <c r="F384" s="180" t="s">
        <v>501</v>
      </c>
      <c r="G384" s="32"/>
      <c r="H384" s="32"/>
      <c r="I384" s="101"/>
      <c r="J384" s="32"/>
      <c r="K384" s="32"/>
      <c r="L384" s="33"/>
      <c r="M384" s="181"/>
      <c r="N384" s="182"/>
      <c r="O384" s="58"/>
      <c r="P384" s="58"/>
      <c r="Q384" s="58"/>
      <c r="R384" s="58"/>
      <c r="S384" s="58"/>
      <c r="T384" s="59"/>
      <c r="U384" s="32"/>
      <c r="V384" s="32"/>
      <c r="W384" s="32"/>
      <c r="X384" s="32"/>
      <c r="Y384" s="32"/>
      <c r="Z384" s="32"/>
      <c r="AA384" s="32"/>
      <c r="AB384" s="32"/>
      <c r="AC384" s="32"/>
      <c r="AD384" s="32"/>
      <c r="AE384" s="32"/>
      <c r="AT384" s="17" t="s">
        <v>147</v>
      </c>
      <c r="AU384" s="17" t="s">
        <v>84</v>
      </c>
    </row>
    <row r="385" spans="1:65" s="2" customFormat="1" ht="24" customHeight="1">
      <c r="A385" s="32"/>
      <c r="B385" s="165"/>
      <c r="C385" s="166" t="s">
        <v>502</v>
      </c>
      <c r="D385" s="166" t="s">
        <v>140</v>
      </c>
      <c r="E385" s="167" t="s">
        <v>503</v>
      </c>
      <c r="F385" s="168" t="s">
        <v>504</v>
      </c>
      <c r="G385" s="169" t="s">
        <v>143</v>
      </c>
      <c r="H385" s="170">
        <v>164.815</v>
      </c>
      <c r="I385" s="171"/>
      <c r="J385" s="172">
        <f>ROUND(I385*H385,2)</f>
        <v>0</v>
      </c>
      <c r="K385" s="168" t="s">
        <v>144</v>
      </c>
      <c r="L385" s="33"/>
      <c r="M385" s="173" t="s">
        <v>1</v>
      </c>
      <c r="N385" s="174" t="s">
        <v>40</v>
      </c>
      <c r="O385" s="58"/>
      <c r="P385" s="175">
        <f>O385*H385</f>
        <v>0</v>
      </c>
      <c r="Q385" s="175">
        <v>0</v>
      </c>
      <c r="R385" s="175">
        <f>Q385*H385</f>
        <v>0</v>
      </c>
      <c r="S385" s="175">
        <v>0</v>
      </c>
      <c r="T385" s="176">
        <f>S385*H385</f>
        <v>0</v>
      </c>
      <c r="U385" s="32"/>
      <c r="V385" s="32"/>
      <c r="W385" s="32"/>
      <c r="X385" s="32"/>
      <c r="Y385" s="32"/>
      <c r="Z385" s="32"/>
      <c r="AA385" s="32"/>
      <c r="AB385" s="32"/>
      <c r="AC385" s="32"/>
      <c r="AD385" s="32"/>
      <c r="AE385" s="32"/>
      <c r="AR385" s="177" t="s">
        <v>246</v>
      </c>
      <c r="AT385" s="177" t="s">
        <v>140</v>
      </c>
      <c r="AU385" s="177" t="s">
        <v>84</v>
      </c>
      <c r="AY385" s="17" t="s">
        <v>137</v>
      </c>
      <c r="BE385" s="178">
        <f>IF(N385="základní",J385,0)</f>
        <v>0</v>
      </c>
      <c r="BF385" s="178">
        <f>IF(N385="snížená",J385,0)</f>
        <v>0</v>
      </c>
      <c r="BG385" s="178">
        <f>IF(N385="zákl. přenesená",J385,0)</f>
        <v>0</v>
      </c>
      <c r="BH385" s="178">
        <f>IF(N385="sníž. přenesená",J385,0)</f>
        <v>0</v>
      </c>
      <c r="BI385" s="178">
        <f>IF(N385="nulová",J385,0)</f>
        <v>0</v>
      </c>
      <c r="BJ385" s="17" t="s">
        <v>82</v>
      </c>
      <c r="BK385" s="178">
        <f>ROUND(I385*H385,2)</f>
        <v>0</v>
      </c>
      <c r="BL385" s="17" t="s">
        <v>246</v>
      </c>
      <c r="BM385" s="177" t="s">
        <v>505</v>
      </c>
    </row>
    <row r="386" spans="1:65" s="2" customFormat="1" ht="19.5">
      <c r="A386" s="32"/>
      <c r="B386" s="33"/>
      <c r="C386" s="32"/>
      <c r="D386" s="179" t="s">
        <v>147</v>
      </c>
      <c r="E386" s="32"/>
      <c r="F386" s="180" t="s">
        <v>506</v>
      </c>
      <c r="G386" s="32"/>
      <c r="H386" s="32"/>
      <c r="I386" s="101"/>
      <c r="J386" s="32"/>
      <c r="K386" s="32"/>
      <c r="L386" s="33"/>
      <c r="M386" s="181"/>
      <c r="N386" s="182"/>
      <c r="O386" s="58"/>
      <c r="P386" s="58"/>
      <c r="Q386" s="58"/>
      <c r="R386" s="58"/>
      <c r="S386" s="58"/>
      <c r="T386" s="59"/>
      <c r="U386" s="32"/>
      <c r="V386" s="32"/>
      <c r="W386" s="32"/>
      <c r="X386" s="32"/>
      <c r="Y386" s="32"/>
      <c r="Z386" s="32"/>
      <c r="AA386" s="32"/>
      <c r="AB386" s="32"/>
      <c r="AC386" s="32"/>
      <c r="AD386" s="32"/>
      <c r="AE386" s="32"/>
      <c r="AT386" s="17" t="s">
        <v>147</v>
      </c>
      <c r="AU386" s="17" t="s">
        <v>84</v>
      </c>
    </row>
    <row r="387" spans="1:65" s="2" customFormat="1" ht="24" customHeight="1">
      <c r="A387" s="32"/>
      <c r="B387" s="165"/>
      <c r="C387" s="166" t="s">
        <v>507</v>
      </c>
      <c r="D387" s="166" t="s">
        <v>140</v>
      </c>
      <c r="E387" s="167" t="s">
        <v>508</v>
      </c>
      <c r="F387" s="168" t="s">
        <v>509</v>
      </c>
      <c r="G387" s="169" t="s">
        <v>143</v>
      </c>
      <c r="H387" s="170">
        <v>4</v>
      </c>
      <c r="I387" s="171"/>
      <c r="J387" s="172">
        <f>ROUND(I387*H387,2)</f>
        <v>0</v>
      </c>
      <c r="K387" s="168" t="s">
        <v>144</v>
      </c>
      <c r="L387" s="33"/>
      <c r="M387" s="173" t="s">
        <v>1</v>
      </c>
      <c r="N387" s="174" t="s">
        <v>40</v>
      </c>
      <c r="O387" s="58"/>
      <c r="P387" s="175">
        <f>O387*H387</f>
        <v>0</v>
      </c>
      <c r="Q387" s="175">
        <v>6.3000000000000003E-4</v>
      </c>
      <c r="R387" s="175">
        <f>Q387*H387</f>
        <v>2.5200000000000001E-3</v>
      </c>
      <c r="S387" s="175">
        <v>0</v>
      </c>
      <c r="T387" s="176">
        <f>S387*H387</f>
        <v>0</v>
      </c>
      <c r="U387" s="32"/>
      <c r="V387" s="32"/>
      <c r="W387" s="32"/>
      <c r="X387" s="32"/>
      <c r="Y387" s="32"/>
      <c r="Z387" s="32"/>
      <c r="AA387" s="32"/>
      <c r="AB387" s="32"/>
      <c r="AC387" s="32"/>
      <c r="AD387" s="32"/>
      <c r="AE387" s="32"/>
      <c r="AR387" s="177" t="s">
        <v>246</v>
      </c>
      <c r="AT387" s="177" t="s">
        <v>140</v>
      </c>
      <c r="AU387" s="177" t="s">
        <v>84</v>
      </c>
      <c r="AY387" s="17" t="s">
        <v>137</v>
      </c>
      <c r="BE387" s="178">
        <f>IF(N387="základní",J387,0)</f>
        <v>0</v>
      </c>
      <c r="BF387" s="178">
        <f>IF(N387="snížená",J387,0)</f>
        <v>0</v>
      </c>
      <c r="BG387" s="178">
        <f>IF(N387="zákl. přenesená",J387,0)</f>
        <v>0</v>
      </c>
      <c r="BH387" s="178">
        <f>IF(N387="sníž. přenesená",J387,0)</f>
        <v>0</v>
      </c>
      <c r="BI387" s="178">
        <f>IF(N387="nulová",J387,0)</f>
        <v>0</v>
      </c>
      <c r="BJ387" s="17" t="s">
        <v>82</v>
      </c>
      <c r="BK387" s="178">
        <f>ROUND(I387*H387,2)</f>
        <v>0</v>
      </c>
      <c r="BL387" s="17" t="s">
        <v>246</v>
      </c>
      <c r="BM387" s="177" t="s">
        <v>510</v>
      </c>
    </row>
    <row r="388" spans="1:65" s="2" customFormat="1" ht="19.5">
      <c r="A388" s="32"/>
      <c r="B388" s="33"/>
      <c r="C388" s="32"/>
      <c r="D388" s="179" t="s">
        <v>147</v>
      </c>
      <c r="E388" s="32"/>
      <c r="F388" s="180" t="s">
        <v>511</v>
      </c>
      <c r="G388" s="32"/>
      <c r="H388" s="32"/>
      <c r="I388" s="101"/>
      <c r="J388" s="32"/>
      <c r="K388" s="32"/>
      <c r="L388" s="33"/>
      <c r="M388" s="181"/>
      <c r="N388" s="182"/>
      <c r="O388" s="58"/>
      <c r="P388" s="58"/>
      <c r="Q388" s="58"/>
      <c r="R388" s="58"/>
      <c r="S388" s="58"/>
      <c r="T388" s="59"/>
      <c r="U388" s="32"/>
      <c r="V388" s="32"/>
      <c r="W388" s="32"/>
      <c r="X388" s="32"/>
      <c r="Y388" s="32"/>
      <c r="Z388" s="32"/>
      <c r="AA388" s="32"/>
      <c r="AB388" s="32"/>
      <c r="AC388" s="32"/>
      <c r="AD388" s="32"/>
      <c r="AE388" s="32"/>
      <c r="AT388" s="17" t="s">
        <v>147</v>
      </c>
      <c r="AU388" s="17" t="s">
        <v>84</v>
      </c>
    </row>
    <row r="389" spans="1:65" s="2" customFormat="1" ht="24" customHeight="1">
      <c r="A389" s="32"/>
      <c r="B389" s="165"/>
      <c r="C389" s="206" t="s">
        <v>512</v>
      </c>
      <c r="D389" s="206" t="s">
        <v>205</v>
      </c>
      <c r="E389" s="207" t="s">
        <v>513</v>
      </c>
      <c r="F389" s="208" t="s">
        <v>514</v>
      </c>
      <c r="G389" s="209" t="s">
        <v>143</v>
      </c>
      <c r="H389" s="210">
        <v>4.4000000000000004</v>
      </c>
      <c r="I389" s="211"/>
      <c r="J389" s="212">
        <f>ROUND(I389*H389,2)</f>
        <v>0</v>
      </c>
      <c r="K389" s="208" t="s">
        <v>144</v>
      </c>
      <c r="L389" s="213"/>
      <c r="M389" s="214" t="s">
        <v>1</v>
      </c>
      <c r="N389" s="215" t="s">
        <v>40</v>
      </c>
      <c r="O389" s="58"/>
      <c r="P389" s="175">
        <f>O389*H389</f>
        <v>0</v>
      </c>
      <c r="Q389" s="175">
        <v>0.01</v>
      </c>
      <c r="R389" s="175">
        <f>Q389*H389</f>
        <v>4.4000000000000004E-2</v>
      </c>
      <c r="S389" s="175">
        <v>0</v>
      </c>
      <c r="T389" s="176">
        <f>S389*H389</f>
        <v>0</v>
      </c>
      <c r="U389" s="32"/>
      <c r="V389" s="32"/>
      <c r="W389" s="32"/>
      <c r="X389" s="32"/>
      <c r="Y389" s="32"/>
      <c r="Z389" s="32"/>
      <c r="AA389" s="32"/>
      <c r="AB389" s="32"/>
      <c r="AC389" s="32"/>
      <c r="AD389" s="32"/>
      <c r="AE389" s="32"/>
      <c r="AR389" s="177" t="s">
        <v>298</v>
      </c>
      <c r="AT389" s="177" t="s">
        <v>205</v>
      </c>
      <c r="AU389" s="177" t="s">
        <v>84</v>
      </c>
      <c r="AY389" s="17" t="s">
        <v>137</v>
      </c>
      <c r="BE389" s="178">
        <f>IF(N389="základní",J389,0)</f>
        <v>0</v>
      </c>
      <c r="BF389" s="178">
        <f>IF(N389="snížená",J389,0)</f>
        <v>0</v>
      </c>
      <c r="BG389" s="178">
        <f>IF(N389="zákl. přenesená",J389,0)</f>
        <v>0</v>
      </c>
      <c r="BH389" s="178">
        <f>IF(N389="sníž. přenesená",J389,0)</f>
        <v>0</v>
      </c>
      <c r="BI389" s="178">
        <f>IF(N389="nulová",J389,0)</f>
        <v>0</v>
      </c>
      <c r="BJ389" s="17" t="s">
        <v>82</v>
      </c>
      <c r="BK389" s="178">
        <f>ROUND(I389*H389,2)</f>
        <v>0</v>
      </c>
      <c r="BL389" s="17" t="s">
        <v>246</v>
      </c>
      <c r="BM389" s="177" t="s">
        <v>515</v>
      </c>
    </row>
    <row r="390" spans="1:65" s="2" customFormat="1">
      <c r="A390" s="32"/>
      <c r="B390" s="33"/>
      <c r="C390" s="32"/>
      <c r="D390" s="179" t="s">
        <v>147</v>
      </c>
      <c r="E390" s="32"/>
      <c r="F390" s="180" t="s">
        <v>514</v>
      </c>
      <c r="G390" s="32"/>
      <c r="H390" s="32"/>
      <c r="I390" s="101"/>
      <c r="J390" s="32"/>
      <c r="K390" s="32"/>
      <c r="L390" s="33"/>
      <c r="M390" s="181"/>
      <c r="N390" s="182"/>
      <c r="O390" s="58"/>
      <c r="P390" s="58"/>
      <c r="Q390" s="58"/>
      <c r="R390" s="58"/>
      <c r="S390" s="58"/>
      <c r="T390" s="59"/>
      <c r="U390" s="32"/>
      <c r="V390" s="32"/>
      <c r="W390" s="32"/>
      <c r="X390" s="32"/>
      <c r="Y390" s="32"/>
      <c r="Z390" s="32"/>
      <c r="AA390" s="32"/>
      <c r="AB390" s="32"/>
      <c r="AC390" s="32"/>
      <c r="AD390" s="32"/>
      <c r="AE390" s="32"/>
      <c r="AT390" s="17" t="s">
        <v>147</v>
      </c>
      <c r="AU390" s="17" t="s">
        <v>84</v>
      </c>
    </row>
    <row r="391" spans="1:65" s="14" customFormat="1">
      <c r="B391" s="190"/>
      <c r="D391" s="179" t="s">
        <v>149</v>
      </c>
      <c r="F391" s="192" t="s">
        <v>516</v>
      </c>
      <c r="H391" s="193">
        <v>4.4000000000000004</v>
      </c>
      <c r="I391" s="194"/>
      <c r="L391" s="190"/>
      <c r="M391" s="195"/>
      <c r="N391" s="196"/>
      <c r="O391" s="196"/>
      <c r="P391" s="196"/>
      <c r="Q391" s="196"/>
      <c r="R391" s="196"/>
      <c r="S391" s="196"/>
      <c r="T391" s="197"/>
      <c r="AT391" s="191" t="s">
        <v>149</v>
      </c>
      <c r="AU391" s="191" t="s">
        <v>84</v>
      </c>
      <c r="AV391" s="14" t="s">
        <v>84</v>
      </c>
      <c r="AW391" s="14" t="s">
        <v>3</v>
      </c>
      <c r="AX391" s="14" t="s">
        <v>82</v>
      </c>
      <c r="AY391" s="191" t="s">
        <v>137</v>
      </c>
    </row>
    <row r="392" spans="1:65" s="2" customFormat="1" ht="24" customHeight="1">
      <c r="A392" s="32"/>
      <c r="B392" s="165"/>
      <c r="C392" s="166" t="s">
        <v>517</v>
      </c>
      <c r="D392" s="166" t="s">
        <v>140</v>
      </c>
      <c r="E392" s="167" t="s">
        <v>518</v>
      </c>
      <c r="F392" s="168" t="s">
        <v>519</v>
      </c>
      <c r="G392" s="169" t="s">
        <v>256</v>
      </c>
      <c r="H392" s="170">
        <v>3.3210000000000002</v>
      </c>
      <c r="I392" s="171"/>
      <c r="J392" s="172">
        <f>ROUND(I392*H392,2)</f>
        <v>0</v>
      </c>
      <c r="K392" s="168" t="s">
        <v>144</v>
      </c>
      <c r="L392" s="33"/>
      <c r="M392" s="173" t="s">
        <v>1</v>
      </c>
      <c r="N392" s="174" t="s">
        <v>40</v>
      </c>
      <c r="O392" s="58"/>
      <c r="P392" s="175">
        <f>O392*H392</f>
        <v>0</v>
      </c>
      <c r="Q392" s="175">
        <v>0</v>
      </c>
      <c r="R392" s="175">
        <f>Q392*H392</f>
        <v>0</v>
      </c>
      <c r="S392" s="175">
        <v>0</v>
      </c>
      <c r="T392" s="176">
        <f>S392*H392</f>
        <v>0</v>
      </c>
      <c r="U392" s="32"/>
      <c r="V392" s="32"/>
      <c r="W392" s="32"/>
      <c r="X392" s="32"/>
      <c r="Y392" s="32"/>
      <c r="Z392" s="32"/>
      <c r="AA392" s="32"/>
      <c r="AB392" s="32"/>
      <c r="AC392" s="32"/>
      <c r="AD392" s="32"/>
      <c r="AE392" s="32"/>
      <c r="AR392" s="177" t="s">
        <v>246</v>
      </c>
      <c r="AT392" s="177" t="s">
        <v>140</v>
      </c>
      <c r="AU392" s="177" t="s">
        <v>84</v>
      </c>
      <c r="AY392" s="17" t="s">
        <v>137</v>
      </c>
      <c r="BE392" s="178">
        <f>IF(N392="základní",J392,0)</f>
        <v>0</v>
      </c>
      <c r="BF392" s="178">
        <f>IF(N392="snížená",J392,0)</f>
        <v>0</v>
      </c>
      <c r="BG392" s="178">
        <f>IF(N392="zákl. přenesená",J392,0)</f>
        <v>0</v>
      </c>
      <c r="BH392" s="178">
        <f>IF(N392="sníž. přenesená",J392,0)</f>
        <v>0</v>
      </c>
      <c r="BI392" s="178">
        <f>IF(N392="nulová",J392,0)</f>
        <v>0</v>
      </c>
      <c r="BJ392" s="17" t="s">
        <v>82</v>
      </c>
      <c r="BK392" s="178">
        <f>ROUND(I392*H392,2)</f>
        <v>0</v>
      </c>
      <c r="BL392" s="17" t="s">
        <v>246</v>
      </c>
      <c r="BM392" s="177" t="s">
        <v>520</v>
      </c>
    </row>
    <row r="393" spans="1:65" s="2" customFormat="1" ht="29.25">
      <c r="A393" s="32"/>
      <c r="B393" s="33"/>
      <c r="C393" s="32"/>
      <c r="D393" s="179" t="s">
        <v>147</v>
      </c>
      <c r="E393" s="32"/>
      <c r="F393" s="180" t="s">
        <v>521</v>
      </c>
      <c r="G393" s="32"/>
      <c r="H393" s="32"/>
      <c r="I393" s="101"/>
      <c r="J393" s="32"/>
      <c r="K393" s="32"/>
      <c r="L393" s="33"/>
      <c r="M393" s="181"/>
      <c r="N393" s="182"/>
      <c r="O393" s="58"/>
      <c r="P393" s="58"/>
      <c r="Q393" s="58"/>
      <c r="R393" s="58"/>
      <c r="S393" s="58"/>
      <c r="T393" s="59"/>
      <c r="U393" s="32"/>
      <c r="V393" s="32"/>
      <c r="W393" s="32"/>
      <c r="X393" s="32"/>
      <c r="Y393" s="32"/>
      <c r="Z393" s="32"/>
      <c r="AA393" s="32"/>
      <c r="AB393" s="32"/>
      <c r="AC393" s="32"/>
      <c r="AD393" s="32"/>
      <c r="AE393" s="32"/>
      <c r="AT393" s="17" t="s">
        <v>147</v>
      </c>
      <c r="AU393" s="17" t="s">
        <v>84</v>
      </c>
    </row>
    <row r="394" spans="1:65" s="12" customFormat="1" ht="22.9" customHeight="1">
      <c r="B394" s="152"/>
      <c r="D394" s="153" t="s">
        <v>74</v>
      </c>
      <c r="E394" s="163" t="s">
        <v>522</v>
      </c>
      <c r="F394" s="163" t="s">
        <v>523</v>
      </c>
      <c r="I394" s="155"/>
      <c r="J394" s="164">
        <f>BK394</f>
        <v>0</v>
      </c>
      <c r="L394" s="152"/>
      <c r="M394" s="157"/>
      <c r="N394" s="158"/>
      <c r="O394" s="158"/>
      <c r="P394" s="159">
        <f>SUM(P395:P401)</f>
        <v>0</v>
      </c>
      <c r="Q394" s="158"/>
      <c r="R394" s="159">
        <f>SUM(R395:R401)</f>
        <v>7.28E-3</v>
      </c>
      <c r="S394" s="158"/>
      <c r="T394" s="160">
        <f>SUM(T395:T401)</f>
        <v>0</v>
      </c>
      <c r="AR394" s="153" t="s">
        <v>84</v>
      </c>
      <c r="AT394" s="161" t="s">
        <v>74</v>
      </c>
      <c r="AU394" s="161" t="s">
        <v>82</v>
      </c>
      <c r="AY394" s="153" t="s">
        <v>137</v>
      </c>
      <c r="BK394" s="162">
        <f>SUM(BK395:BK401)</f>
        <v>0</v>
      </c>
    </row>
    <row r="395" spans="1:65" s="2" customFormat="1" ht="24" customHeight="1">
      <c r="A395" s="32"/>
      <c r="B395" s="165"/>
      <c r="C395" s="166" t="s">
        <v>524</v>
      </c>
      <c r="D395" s="166" t="s">
        <v>140</v>
      </c>
      <c r="E395" s="167" t="s">
        <v>525</v>
      </c>
      <c r="F395" s="168" t="s">
        <v>526</v>
      </c>
      <c r="G395" s="169" t="s">
        <v>143</v>
      </c>
      <c r="H395" s="170">
        <v>28</v>
      </c>
      <c r="I395" s="171"/>
      <c r="J395" s="172">
        <f>ROUND(I395*H395,2)</f>
        <v>0</v>
      </c>
      <c r="K395" s="168" t="s">
        <v>144</v>
      </c>
      <c r="L395" s="33"/>
      <c r="M395" s="173" t="s">
        <v>1</v>
      </c>
      <c r="N395" s="174" t="s">
        <v>40</v>
      </c>
      <c r="O395" s="58"/>
      <c r="P395" s="175">
        <f>O395*H395</f>
        <v>0</v>
      </c>
      <c r="Q395" s="175">
        <v>1.3999999999999999E-4</v>
      </c>
      <c r="R395" s="175">
        <f>Q395*H395</f>
        <v>3.9199999999999999E-3</v>
      </c>
      <c r="S395" s="175">
        <v>0</v>
      </c>
      <c r="T395" s="176">
        <f>S395*H395</f>
        <v>0</v>
      </c>
      <c r="U395" s="32"/>
      <c r="V395" s="32"/>
      <c r="W395" s="32"/>
      <c r="X395" s="32"/>
      <c r="Y395" s="32"/>
      <c r="Z395" s="32"/>
      <c r="AA395" s="32"/>
      <c r="AB395" s="32"/>
      <c r="AC395" s="32"/>
      <c r="AD395" s="32"/>
      <c r="AE395" s="32"/>
      <c r="AR395" s="177" t="s">
        <v>246</v>
      </c>
      <c r="AT395" s="177" t="s">
        <v>140</v>
      </c>
      <c r="AU395" s="177" t="s">
        <v>84</v>
      </c>
      <c r="AY395" s="17" t="s">
        <v>137</v>
      </c>
      <c r="BE395" s="178">
        <f>IF(N395="základní",J395,0)</f>
        <v>0</v>
      </c>
      <c r="BF395" s="178">
        <f>IF(N395="snížená",J395,0)</f>
        <v>0</v>
      </c>
      <c r="BG395" s="178">
        <f>IF(N395="zákl. přenesená",J395,0)</f>
        <v>0</v>
      </c>
      <c r="BH395" s="178">
        <f>IF(N395="sníž. přenesená",J395,0)</f>
        <v>0</v>
      </c>
      <c r="BI395" s="178">
        <f>IF(N395="nulová",J395,0)</f>
        <v>0</v>
      </c>
      <c r="BJ395" s="17" t="s">
        <v>82</v>
      </c>
      <c r="BK395" s="178">
        <f>ROUND(I395*H395,2)</f>
        <v>0</v>
      </c>
      <c r="BL395" s="17" t="s">
        <v>246</v>
      </c>
      <c r="BM395" s="177" t="s">
        <v>527</v>
      </c>
    </row>
    <row r="396" spans="1:65" s="2" customFormat="1">
      <c r="A396" s="32"/>
      <c r="B396" s="33"/>
      <c r="C396" s="32"/>
      <c r="D396" s="179" t="s">
        <v>147</v>
      </c>
      <c r="E396" s="32"/>
      <c r="F396" s="180" t="s">
        <v>528</v>
      </c>
      <c r="G396" s="32"/>
      <c r="H396" s="32"/>
      <c r="I396" s="101"/>
      <c r="J396" s="32"/>
      <c r="K396" s="32"/>
      <c r="L396" s="33"/>
      <c r="M396" s="181"/>
      <c r="N396" s="182"/>
      <c r="O396" s="58"/>
      <c r="P396" s="58"/>
      <c r="Q396" s="58"/>
      <c r="R396" s="58"/>
      <c r="S396" s="58"/>
      <c r="T396" s="59"/>
      <c r="U396" s="32"/>
      <c r="V396" s="32"/>
      <c r="W396" s="32"/>
      <c r="X396" s="32"/>
      <c r="Y396" s="32"/>
      <c r="Z396" s="32"/>
      <c r="AA396" s="32"/>
      <c r="AB396" s="32"/>
      <c r="AC396" s="32"/>
      <c r="AD396" s="32"/>
      <c r="AE396" s="32"/>
      <c r="AT396" s="17" t="s">
        <v>147</v>
      </c>
      <c r="AU396" s="17" t="s">
        <v>84</v>
      </c>
    </row>
    <row r="397" spans="1:65" s="13" customFormat="1">
      <c r="B397" s="183"/>
      <c r="D397" s="179" t="s">
        <v>149</v>
      </c>
      <c r="E397" s="184" t="s">
        <v>1</v>
      </c>
      <c r="F397" s="185" t="s">
        <v>529</v>
      </c>
      <c r="H397" s="184" t="s">
        <v>1</v>
      </c>
      <c r="I397" s="186"/>
      <c r="L397" s="183"/>
      <c r="M397" s="187"/>
      <c r="N397" s="188"/>
      <c r="O397" s="188"/>
      <c r="P397" s="188"/>
      <c r="Q397" s="188"/>
      <c r="R397" s="188"/>
      <c r="S397" s="188"/>
      <c r="T397" s="189"/>
      <c r="AT397" s="184" t="s">
        <v>149</v>
      </c>
      <c r="AU397" s="184" t="s">
        <v>84</v>
      </c>
      <c r="AV397" s="13" t="s">
        <v>82</v>
      </c>
      <c r="AW397" s="13" t="s">
        <v>32</v>
      </c>
      <c r="AX397" s="13" t="s">
        <v>75</v>
      </c>
      <c r="AY397" s="184" t="s">
        <v>137</v>
      </c>
    </row>
    <row r="398" spans="1:65" s="14" customFormat="1">
      <c r="B398" s="190"/>
      <c r="D398" s="179" t="s">
        <v>149</v>
      </c>
      <c r="E398" s="191" t="s">
        <v>1</v>
      </c>
      <c r="F398" s="192" t="s">
        <v>530</v>
      </c>
      <c r="H398" s="193">
        <v>28</v>
      </c>
      <c r="I398" s="194"/>
      <c r="L398" s="190"/>
      <c r="M398" s="195"/>
      <c r="N398" s="196"/>
      <c r="O398" s="196"/>
      <c r="P398" s="196"/>
      <c r="Q398" s="196"/>
      <c r="R398" s="196"/>
      <c r="S398" s="196"/>
      <c r="T398" s="197"/>
      <c r="AT398" s="191" t="s">
        <v>149</v>
      </c>
      <c r="AU398" s="191" t="s">
        <v>84</v>
      </c>
      <c r="AV398" s="14" t="s">
        <v>84</v>
      </c>
      <c r="AW398" s="14" t="s">
        <v>32</v>
      </c>
      <c r="AX398" s="14" t="s">
        <v>82</v>
      </c>
      <c r="AY398" s="191" t="s">
        <v>137</v>
      </c>
    </row>
    <row r="399" spans="1:65" s="2" customFormat="1" ht="24" customHeight="1">
      <c r="A399" s="32"/>
      <c r="B399" s="165"/>
      <c r="C399" s="166" t="s">
        <v>531</v>
      </c>
      <c r="D399" s="166" t="s">
        <v>140</v>
      </c>
      <c r="E399" s="167" t="s">
        <v>532</v>
      </c>
      <c r="F399" s="168" t="s">
        <v>533</v>
      </c>
      <c r="G399" s="169" t="s">
        <v>143</v>
      </c>
      <c r="H399" s="170">
        <v>28</v>
      </c>
      <c r="I399" s="171"/>
      <c r="J399" s="172">
        <f>ROUND(I399*H399,2)</f>
        <v>0</v>
      </c>
      <c r="K399" s="168" t="s">
        <v>144</v>
      </c>
      <c r="L399" s="33"/>
      <c r="M399" s="173" t="s">
        <v>1</v>
      </c>
      <c r="N399" s="174" t="s">
        <v>40</v>
      </c>
      <c r="O399" s="58"/>
      <c r="P399" s="175">
        <f>O399*H399</f>
        <v>0</v>
      </c>
      <c r="Q399" s="175">
        <v>1.2E-4</v>
      </c>
      <c r="R399" s="175">
        <f>Q399*H399</f>
        <v>3.3600000000000001E-3</v>
      </c>
      <c r="S399" s="175">
        <v>0</v>
      </c>
      <c r="T399" s="176">
        <f>S399*H399</f>
        <v>0</v>
      </c>
      <c r="U399" s="32"/>
      <c r="V399" s="32"/>
      <c r="W399" s="32"/>
      <c r="X399" s="32"/>
      <c r="Y399" s="32"/>
      <c r="Z399" s="32"/>
      <c r="AA399" s="32"/>
      <c r="AB399" s="32"/>
      <c r="AC399" s="32"/>
      <c r="AD399" s="32"/>
      <c r="AE399" s="32"/>
      <c r="AR399" s="177" t="s">
        <v>246</v>
      </c>
      <c r="AT399" s="177" t="s">
        <v>140</v>
      </c>
      <c r="AU399" s="177" t="s">
        <v>84</v>
      </c>
      <c r="AY399" s="17" t="s">
        <v>137</v>
      </c>
      <c r="BE399" s="178">
        <f>IF(N399="základní",J399,0)</f>
        <v>0</v>
      </c>
      <c r="BF399" s="178">
        <f>IF(N399="snížená",J399,0)</f>
        <v>0</v>
      </c>
      <c r="BG399" s="178">
        <f>IF(N399="zákl. přenesená",J399,0)</f>
        <v>0</v>
      </c>
      <c r="BH399" s="178">
        <f>IF(N399="sníž. přenesená",J399,0)</f>
        <v>0</v>
      </c>
      <c r="BI399" s="178">
        <f>IF(N399="nulová",J399,0)</f>
        <v>0</v>
      </c>
      <c r="BJ399" s="17" t="s">
        <v>82</v>
      </c>
      <c r="BK399" s="178">
        <f>ROUND(I399*H399,2)</f>
        <v>0</v>
      </c>
      <c r="BL399" s="17" t="s">
        <v>246</v>
      </c>
      <c r="BM399" s="177" t="s">
        <v>534</v>
      </c>
    </row>
    <row r="400" spans="1:65" s="2" customFormat="1" ht="19.5">
      <c r="A400" s="32"/>
      <c r="B400" s="33"/>
      <c r="C400" s="32"/>
      <c r="D400" s="179" t="s">
        <v>147</v>
      </c>
      <c r="E400" s="32"/>
      <c r="F400" s="180" t="s">
        <v>535</v>
      </c>
      <c r="G400" s="32"/>
      <c r="H400" s="32"/>
      <c r="I400" s="101"/>
      <c r="J400" s="32"/>
      <c r="K400" s="32"/>
      <c r="L400" s="33"/>
      <c r="M400" s="181"/>
      <c r="N400" s="182"/>
      <c r="O400" s="58"/>
      <c r="P400" s="58"/>
      <c r="Q400" s="58"/>
      <c r="R400" s="58"/>
      <c r="S400" s="58"/>
      <c r="T400" s="59"/>
      <c r="U400" s="32"/>
      <c r="V400" s="32"/>
      <c r="W400" s="32"/>
      <c r="X400" s="32"/>
      <c r="Y400" s="32"/>
      <c r="Z400" s="32"/>
      <c r="AA400" s="32"/>
      <c r="AB400" s="32"/>
      <c r="AC400" s="32"/>
      <c r="AD400" s="32"/>
      <c r="AE400" s="32"/>
      <c r="AT400" s="17" t="s">
        <v>147</v>
      </c>
      <c r="AU400" s="17" t="s">
        <v>84</v>
      </c>
    </row>
    <row r="401" spans="1:65" s="2" customFormat="1" ht="19.5">
      <c r="A401" s="32"/>
      <c r="B401" s="33"/>
      <c r="C401" s="32"/>
      <c r="D401" s="179" t="s">
        <v>363</v>
      </c>
      <c r="E401" s="32"/>
      <c r="F401" s="216" t="s">
        <v>536</v>
      </c>
      <c r="G401" s="32"/>
      <c r="H401" s="32"/>
      <c r="I401" s="101"/>
      <c r="J401" s="32"/>
      <c r="K401" s="32"/>
      <c r="L401" s="33"/>
      <c r="M401" s="181"/>
      <c r="N401" s="182"/>
      <c r="O401" s="58"/>
      <c r="P401" s="58"/>
      <c r="Q401" s="58"/>
      <c r="R401" s="58"/>
      <c r="S401" s="58"/>
      <c r="T401" s="59"/>
      <c r="U401" s="32"/>
      <c r="V401" s="32"/>
      <c r="W401" s="32"/>
      <c r="X401" s="32"/>
      <c r="Y401" s="32"/>
      <c r="Z401" s="32"/>
      <c r="AA401" s="32"/>
      <c r="AB401" s="32"/>
      <c r="AC401" s="32"/>
      <c r="AD401" s="32"/>
      <c r="AE401" s="32"/>
      <c r="AT401" s="17" t="s">
        <v>363</v>
      </c>
      <c r="AU401" s="17" t="s">
        <v>84</v>
      </c>
    </row>
    <row r="402" spans="1:65" s="12" customFormat="1" ht="22.9" customHeight="1">
      <c r="B402" s="152"/>
      <c r="D402" s="153" t="s">
        <v>74</v>
      </c>
      <c r="E402" s="163" t="s">
        <v>537</v>
      </c>
      <c r="F402" s="163" t="s">
        <v>538</v>
      </c>
      <c r="I402" s="155"/>
      <c r="J402" s="164">
        <f>BK402</f>
        <v>0</v>
      </c>
      <c r="L402" s="152"/>
      <c r="M402" s="157"/>
      <c r="N402" s="158"/>
      <c r="O402" s="158"/>
      <c r="P402" s="159">
        <f>SUM(P403:P408)</f>
        <v>0</v>
      </c>
      <c r="Q402" s="158"/>
      <c r="R402" s="159">
        <f>SUM(R403:R408)</f>
        <v>3.3815390000000001E-2</v>
      </c>
      <c r="S402" s="158"/>
      <c r="T402" s="160">
        <f>SUM(T403:T408)</f>
        <v>0</v>
      </c>
      <c r="AR402" s="153" t="s">
        <v>84</v>
      </c>
      <c r="AT402" s="161" t="s">
        <v>74</v>
      </c>
      <c r="AU402" s="161" t="s">
        <v>82</v>
      </c>
      <c r="AY402" s="153" t="s">
        <v>137</v>
      </c>
      <c r="BK402" s="162">
        <f>SUM(BK403:BK408)</f>
        <v>0</v>
      </c>
    </row>
    <row r="403" spans="1:65" s="2" customFormat="1" ht="24" customHeight="1">
      <c r="A403" s="32"/>
      <c r="B403" s="165"/>
      <c r="C403" s="166" t="s">
        <v>539</v>
      </c>
      <c r="D403" s="166" t="s">
        <v>140</v>
      </c>
      <c r="E403" s="167" t="s">
        <v>540</v>
      </c>
      <c r="F403" s="168" t="s">
        <v>541</v>
      </c>
      <c r="G403" s="169" t="s">
        <v>143</v>
      </c>
      <c r="H403" s="170">
        <v>69.010999999999996</v>
      </c>
      <c r="I403" s="171"/>
      <c r="J403" s="172">
        <f>ROUND(I403*H403,2)</f>
        <v>0</v>
      </c>
      <c r="K403" s="168" t="s">
        <v>144</v>
      </c>
      <c r="L403" s="33"/>
      <c r="M403" s="173" t="s">
        <v>1</v>
      </c>
      <c r="N403" s="174" t="s">
        <v>40</v>
      </c>
      <c r="O403" s="58"/>
      <c r="P403" s="175">
        <f>O403*H403</f>
        <v>0</v>
      </c>
      <c r="Q403" s="175">
        <v>2.0000000000000001E-4</v>
      </c>
      <c r="R403" s="175">
        <f>Q403*H403</f>
        <v>1.3802200000000001E-2</v>
      </c>
      <c r="S403" s="175">
        <v>0</v>
      </c>
      <c r="T403" s="176">
        <f>S403*H403</f>
        <v>0</v>
      </c>
      <c r="U403" s="32"/>
      <c r="V403" s="32"/>
      <c r="W403" s="32"/>
      <c r="X403" s="32"/>
      <c r="Y403" s="32"/>
      <c r="Z403" s="32"/>
      <c r="AA403" s="32"/>
      <c r="AB403" s="32"/>
      <c r="AC403" s="32"/>
      <c r="AD403" s="32"/>
      <c r="AE403" s="32"/>
      <c r="AR403" s="177" t="s">
        <v>246</v>
      </c>
      <c r="AT403" s="177" t="s">
        <v>140</v>
      </c>
      <c r="AU403" s="177" t="s">
        <v>84</v>
      </c>
      <c r="AY403" s="17" t="s">
        <v>137</v>
      </c>
      <c r="BE403" s="178">
        <f>IF(N403="základní",J403,0)</f>
        <v>0</v>
      </c>
      <c r="BF403" s="178">
        <f>IF(N403="snížená",J403,0)</f>
        <v>0</v>
      </c>
      <c r="BG403" s="178">
        <f>IF(N403="zákl. přenesená",J403,0)</f>
        <v>0</v>
      </c>
      <c r="BH403" s="178">
        <f>IF(N403="sníž. přenesená",J403,0)</f>
        <v>0</v>
      </c>
      <c r="BI403" s="178">
        <f>IF(N403="nulová",J403,0)</f>
        <v>0</v>
      </c>
      <c r="BJ403" s="17" t="s">
        <v>82</v>
      </c>
      <c r="BK403" s="178">
        <f>ROUND(I403*H403,2)</f>
        <v>0</v>
      </c>
      <c r="BL403" s="17" t="s">
        <v>246</v>
      </c>
      <c r="BM403" s="177" t="s">
        <v>542</v>
      </c>
    </row>
    <row r="404" spans="1:65" s="2" customFormat="1" ht="19.5">
      <c r="A404" s="32"/>
      <c r="B404" s="33"/>
      <c r="C404" s="32"/>
      <c r="D404" s="179" t="s">
        <v>147</v>
      </c>
      <c r="E404" s="32"/>
      <c r="F404" s="180" t="s">
        <v>543</v>
      </c>
      <c r="G404" s="32"/>
      <c r="H404" s="32"/>
      <c r="I404" s="101"/>
      <c r="J404" s="32"/>
      <c r="K404" s="32"/>
      <c r="L404" s="33"/>
      <c r="M404" s="181"/>
      <c r="N404" s="182"/>
      <c r="O404" s="58"/>
      <c r="P404" s="58"/>
      <c r="Q404" s="58"/>
      <c r="R404" s="58"/>
      <c r="S404" s="58"/>
      <c r="T404" s="59"/>
      <c r="U404" s="32"/>
      <c r="V404" s="32"/>
      <c r="W404" s="32"/>
      <c r="X404" s="32"/>
      <c r="Y404" s="32"/>
      <c r="Z404" s="32"/>
      <c r="AA404" s="32"/>
      <c r="AB404" s="32"/>
      <c r="AC404" s="32"/>
      <c r="AD404" s="32"/>
      <c r="AE404" s="32"/>
      <c r="AT404" s="17" t="s">
        <v>147</v>
      </c>
      <c r="AU404" s="17" t="s">
        <v>84</v>
      </c>
    </row>
    <row r="405" spans="1:65" s="13" customFormat="1">
      <c r="B405" s="183"/>
      <c r="D405" s="179" t="s">
        <v>149</v>
      </c>
      <c r="E405" s="184" t="s">
        <v>1</v>
      </c>
      <c r="F405" s="185" t="s">
        <v>544</v>
      </c>
      <c r="H405" s="184" t="s">
        <v>1</v>
      </c>
      <c r="I405" s="186"/>
      <c r="L405" s="183"/>
      <c r="M405" s="187"/>
      <c r="N405" s="188"/>
      <c r="O405" s="188"/>
      <c r="P405" s="188"/>
      <c r="Q405" s="188"/>
      <c r="R405" s="188"/>
      <c r="S405" s="188"/>
      <c r="T405" s="189"/>
      <c r="AT405" s="184" t="s">
        <v>149</v>
      </c>
      <c r="AU405" s="184" t="s">
        <v>84</v>
      </c>
      <c r="AV405" s="13" t="s">
        <v>82</v>
      </c>
      <c r="AW405" s="13" t="s">
        <v>32</v>
      </c>
      <c r="AX405" s="13" t="s">
        <v>75</v>
      </c>
      <c r="AY405" s="184" t="s">
        <v>137</v>
      </c>
    </row>
    <row r="406" spans="1:65" s="14" customFormat="1">
      <c r="B406" s="190"/>
      <c r="D406" s="179" t="s">
        <v>149</v>
      </c>
      <c r="E406" s="191" t="s">
        <v>1</v>
      </c>
      <c r="F406" s="192" t="s">
        <v>545</v>
      </c>
      <c r="H406" s="193">
        <v>69.010999999999996</v>
      </c>
      <c r="I406" s="194"/>
      <c r="L406" s="190"/>
      <c r="M406" s="195"/>
      <c r="N406" s="196"/>
      <c r="O406" s="196"/>
      <c r="P406" s="196"/>
      <c r="Q406" s="196"/>
      <c r="R406" s="196"/>
      <c r="S406" s="196"/>
      <c r="T406" s="197"/>
      <c r="AT406" s="191" t="s">
        <v>149</v>
      </c>
      <c r="AU406" s="191" t="s">
        <v>84</v>
      </c>
      <c r="AV406" s="14" t="s">
        <v>84</v>
      </c>
      <c r="AW406" s="14" t="s">
        <v>32</v>
      </c>
      <c r="AX406" s="14" t="s">
        <v>82</v>
      </c>
      <c r="AY406" s="191" t="s">
        <v>137</v>
      </c>
    </row>
    <row r="407" spans="1:65" s="2" customFormat="1" ht="24" customHeight="1">
      <c r="A407" s="32"/>
      <c r="B407" s="165"/>
      <c r="C407" s="166" t="s">
        <v>546</v>
      </c>
      <c r="D407" s="166" t="s">
        <v>140</v>
      </c>
      <c r="E407" s="167" t="s">
        <v>547</v>
      </c>
      <c r="F407" s="168" t="s">
        <v>548</v>
      </c>
      <c r="G407" s="169" t="s">
        <v>143</v>
      </c>
      <c r="H407" s="170">
        <v>69.010999999999996</v>
      </c>
      <c r="I407" s="171"/>
      <c r="J407" s="172">
        <f>ROUND(I407*H407,2)</f>
        <v>0</v>
      </c>
      <c r="K407" s="168" t="s">
        <v>1</v>
      </c>
      <c r="L407" s="33"/>
      <c r="M407" s="173" t="s">
        <v>1</v>
      </c>
      <c r="N407" s="174" t="s">
        <v>40</v>
      </c>
      <c r="O407" s="58"/>
      <c r="P407" s="175">
        <f>O407*H407</f>
        <v>0</v>
      </c>
      <c r="Q407" s="175">
        <v>2.9E-4</v>
      </c>
      <c r="R407" s="175">
        <f>Q407*H407</f>
        <v>2.001319E-2</v>
      </c>
      <c r="S407" s="175">
        <v>0</v>
      </c>
      <c r="T407" s="176">
        <f>S407*H407</f>
        <v>0</v>
      </c>
      <c r="U407" s="32"/>
      <c r="V407" s="32"/>
      <c r="W407" s="32"/>
      <c r="X407" s="32"/>
      <c r="Y407" s="32"/>
      <c r="Z407" s="32"/>
      <c r="AA407" s="32"/>
      <c r="AB407" s="32"/>
      <c r="AC407" s="32"/>
      <c r="AD407" s="32"/>
      <c r="AE407" s="32"/>
      <c r="AR407" s="177" t="s">
        <v>246</v>
      </c>
      <c r="AT407" s="177" t="s">
        <v>140</v>
      </c>
      <c r="AU407" s="177" t="s">
        <v>84</v>
      </c>
      <c r="AY407" s="17" t="s">
        <v>137</v>
      </c>
      <c r="BE407" s="178">
        <f>IF(N407="základní",J407,0)</f>
        <v>0</v>
      </c>
      <c r="BF407" s="178">
        <f>IF(N407="snížená",J407,0)</f>
        <v>0</v>
      </c>
      <c r="BG407" s="178">
        <f>IF(N407="zákl. přenesená",J407,0)</f>
        <v>0</v>
      </c>
      <c r="BH407" s="178">
        <f>IF(N407="sníž. přenesená",J407,0)</f>
        <v>0</v>
      </c>
      <c r="BI407" s="178">
        <f>IF(N407="nulová",J407,0)</f>
        <v>0</v>
      </c>
      <c r="BJ407" s="17" t="s">
        <v>82</v>
      </c>
      <c r="BK407" s="178">
        <f>ROUND(I407*H407,2)</f>
        <v>0</v>
      </c>
      <c r="BL407" s="17" t="s">
        <v>246</v>
      </c>
      <c r="BM407" s="177" t="s">
        <v>549</v>
      </c>
    </row>
    <row r="408" spans="1:65" s="2" customFormat="1" ht="19.5">
      <c r="A408" s="32"/>
      <c r="B408" s="33"/>
      <c r="C408" s="32"/>
      <c r="D408" s="179" t="s">
        <v>147</v>
      </c>
      <c r="E408" s="32"/>
      <c r="F408" s="180" t="s">
        <v>550</v>
      </c>
      <c r="G408" s="32"/>
      <c r="H408" s="32"/>
      <c r="I408" s="101"/>
      <c r="J408" s="32"/>
      <c r="K408" s="32"/>
      <c r="L408" s="33"/>
      <c r="M408" s="181"/>
      <c r="N408" s="182"/>
      <c r="O408" s="58"/>
      <c r="P408" s="58"/>
      <c r="Q408" s="58"/>
      <c r="R408" s="58"/>
      <c r="S408" s="58"/>
      <c r="T408" s="59"/>
      <c r="U408" s="32"/>
      <c r="V408" s="32"/>
      <c r="W408" s="32"/>
      <c r="X408" s="32"/>
      <c r="Y408" s="32"/>
      <c r="Z408" s="32"/>
      <c r="AA408" s="32"/>
      <c r="AB408" s="32"/>
      <c r="AC408" s="32"/>
      <c r="AD408" s="32"/>
      <c r="AE408" s="32"/>
      <c r="AT408" s="17" t="s">
        <v>147</v>
      </c>
      <c r="AU408" s="17" t="s">
        <v>84</v>
      </c>
    </row>
    <row r="409" spans="1:65" s="12" customFormat="1" ht="25.9" customHeight="1">
      <c r="B409" s="152"/>
      <c r="D409" s="153" t="s">
        <v>74</v>
      </c>
      <c r="E409" s="154" t="s">
        <v>551</v>
      </c>
      <c r="F409" s="154" t="s">
        <v>552</v>
      </c>
      <c r="I409" s="155"/>
      <c r="J409" s="156">
        <f>BK409</f>
        <v>0</v>
      </c>
      <c r="L409" s="152"/>
      <c r="M409" s="157"/>
      <c r="N409" s="158"/>
      <c r="O409" s="158"/>
      <c r="P409" s="159">
        <f>SUM(P410:P413)</f>
        <v>0</v>
      </c>
      <c r="Q409" s="158"/>
      <c r="R409" s="159">
        <f>SUM(R410:R413)</f>
        <v>0</v>
      </c>
      <c r="S409" s="158"/>
      <c r="T409" s="160">
        <f>SUM(T410:T413)</f>
        <v>0</v>
      </c>
      <c r="AR409" s="153" t="s">
        <v>145</v>
      </c>
      <c r="AT409" s="161" t="s">
        <v>74</v>
      </c>
      <c r="AU409" s="161" t="s">
        <v>75</v>
      </c>
      <c r="AY409" s="153" t="s">
        <v>137</v>
      </c>
      <c r="BK409" s="162">
        <f>SUM(BK410:BK413)</f>
        <v>0</v>
      </c>
    </row>
    <row r="410" spans="1:65" s="2" customFormat="1" ht="16.5" customHeight="1">
      <c r="A410" s="32"/>
      <c r="B410" s="165"/>
      <c r="C410" s="166" t="s">
        <v>553</v>
      </c>
      <c r="D410" s="166" t="s">
        <v>140</v>
      </c>
      <c r="E410" s="167" t="s">
        <v>554</v>
      </c>
      <c r="F410" s="168" t="s">
        <v>555</v>
      </c>
      <c r="G410" s="169" t="s">
        <v>556</v>
      </c>
      <c r="H410" s="170">
        <v>8</v>
      </c>
      <c r="I410" s="171"/>
      <c r="J410" s="172">
        <f>ROUND(I410*H410,2)</f>
        <v>0</v>
      </c>
      <c r="K410" s="168" t="s">
        <v>144</v>
      </c>
      <c r="L410" s="33"/>
      <c r="M410" s="173" t="s">
        <v>1</v>
      </c>
      <c r="N410" s="174" t="s">
        <v>40</v>
      </c>
      <c r="O410" s="58"/>
      <c r="P410" s="175">
        <f>O410*H410</f>
        <v>0</v>
      </c>
      <c r="Q410" s="175">
        <v>0</v>
      </c>
      <c r="R410" s="175">
        <f>Q410*H410</f>
        <v>0</v>
      </c>
      <c r="S410" s="175">
        <v>0</v>
      </c>
      <c r="T410" s="176">
        <f>S410*H410</f>
        <v>0</v>
      </c>
      <c r="U410" s="32"/>
      <c r="V410" s="32"/>
      <c r="W410" s="32"/>
      <c r="X410" s="32"/>
      <c r="Y410" s="32"/>
      <c r="Z410" s="32"/>
      <c r="AA410" s="32"/>
      <c r="AB410" s="32"/>
      <c r="AC410" s="32"/>
      <c r="AD410" s="32"/>
      <c r="AE410" s="32"/>
      <c r="AR410" s="177" t="s">
        <v>557</v>
      </c>
      <c r="AT410" s="177" t="s">
        <v>140</v>
      </c>
      <c r="AU410" s="177" t="s">
        <v>82</v>
      </c>
      <c r="AY410" s="17" t="s">
        <v>137</v>
      </c>
      <c r="BE410" s="178">
        <f>IF(N410="základní",J410,0)</f>
        <v>0</v>
      </c>
      <c r="BF410" s="178">
        <f>IF(N410="snížená",J410,0)</f>
        <v>0</v>
      </c>
      <c r="BG410" s="178">
        <f>IF(N410="zákl. přenesená",J410,0)</f>
        <v>0</v>
      </c>
      <c r="BH410" s="178">
        <f>IF(N410="sníž. přenesená",J410,0)</f>
        <v>0</v>
      </c>
      <c r="BI410" s="178">
        <f>IF(N410="nulová",J410,0)</f>
        <v>0</v>
      </c>
      <c r="BJ410" s="17" t="s">
        <v>82</v>
      </c>
      <c r="BK410" s="178">
        <f>ROUND(I410*H410,2)</f>
        <v>0</v>
      </c>
      <c r="BL410" s="17" t="s">
        <v>557</v>
      </c>
      <c r="BM410" s="177" t="s">
        <v>558</v>
      </c>
    </row>
    <row r="411" spans="1:65" s="2" customFormat="1" ht="19.5">
      <c r="A411" s="32"/>
      <c r="B411" s="33"/>
      <c r="C411" s="32"/>
      <c r="D411" s="179" t="s">
        <v>147</v>
      </c>
      <c r="E411" s="32"/>
      <c r="F411" s="180" t="s">
        <v>559</v>
      </c>
      <c r="G411" s="32"/>
      <c r="H411" s="32"/>
      <c r="I411" s="101"/>
      <c r="J411" s="32"/>
      <c r="K411" s="32"/>
      <c r="L411" s="33"/>
      <c r="M411" s="181"/>
      <c r="N411" s="182"/>
      <c r="O411" s="58"/>
      <c r="P411" s="58"/>
      <c r="Q411" s="58"/>
      <c r="R411" s="58"/>
      <c r="S411" s="58"/>
      <c r="T411" s="59"/>
      <c r="U411" s="32"/>
      <c r="V411" s="32"/>
      <c r="W411" s="32"/>
      <c r="X411" s="32"/>
      <c r="Y411" s="32"/>
      <c r="Z411" s="32"/>
      <c r="AA411" s="32"/>
      <c r="AB411" s="32"/>
      <c r="AC411" s="32"/>
      <c r="AD411" s="32"/>
      <c r="AE411" s="32"/>
      <c r="AT411" s="17" t="s">
        <v>147</v>
      </c>
      <c r="AU411" s="17" t="s">
        <v>82</v>
      </c>
    </row>
    <row r="412" spans="1:65" s="13" customFormat="1" ht="22.5">
      <c r="B412" s="183"/>
      <c r="D412" s="179" t="s">
        <v>149</v>
      </c>
      <c r="E412" s="184" t="s">
        <v>1</v>
      </c>
      <c r="F412" s="185" t="s">
        <v>560</v>
      </c>
      <c r="H412" s="184" t="s">
        <v>1</v>
      </c>
      <c r="I412" s="186"/>
      <c r="L412" s="183"/>
      <c r="M412" s="187"/>
      <c r="N412" s="188"/>
      <c r="O412" s="188"/>
      <c r="P412" s="188"/>
      <c r="Q412" s="188"/>
      <c r="R412" s="188"/>
      <c r="S412" s="188"/>
      <c r="T412" s="189"/>
      <c r="AT412" s="184" t="s">
        <v>149</v>
      </c>
      <c r="AU412" s="184" t="s">
        <v>82</v>
      </c>
      <c r="AV412" s="13" t="s">
        <v>82</v>
      </c>
      <c r="AW412" s="13" t="s">
        <v>32</v>
      </c>
      <c r="AX412" s="13" t="s">
        <v>75</v>
      </c>
      <c r="AY412" s="184" t="s">
        <v>137</v>
      </c>
    </row>
    <row r="413" spans="1:65" s="14" customFormat="1">
      <c r="B413" s="190"/>
      <c r="D413" s="179" t="s">
        <v>149</v>
      </c>
      <c r="E413" s="191" t="s">
        <v>1</v>
      </c>
      <c r="F413" s="192" t="s">
        <v>204</v>
      </c>
      <c r="H413" s="193">
        <v>8</v>
      </c>
      <c r="I413" s="194"/>
      <c r="L413" s="190"/>
      <c r="M413" s="195"/>
      <c r="N413" s="196"/>
      <c r="O413" s="196"/>
      <c r="P413" s="196"/>
      <c r="Q413" s="196"/>
      <c r="R413" s="196"/>
      <c r="S413" s="196"/>
      <c r="T413" s="197"/>
      <c r="AT413" s="191" t="s">
        <v>149</v>
      </c>
      <c r="AU413" s="191" t="s">
        <v>82</v>
      </c>
      <c r="AV413" s="14" t="s">
        <v>84</v>
      </c>
      <c r="AW413" s="14" t="s">
        <v>32</v>
      </c>
      <c r="AX413" s="14" t="s">
        <v>82</v>
      </c>
      <c r="AY413" s="191" t="s">
        <v>137</v>
      </c>
    </row>
    <row r="414" spans="1:65" s="12" customFormat="1" ht="25.9" customHeight="1">
      <c r="B414" s="152"/>
      <c r="D414" s="153" t="s">
        <v>74</v>
      </c>
      <c r="E414" s="154" t="s">
        <v>561</v>
      </c>
      <c r="F414" s="154" t="s">
        <v>562</v>
      </c>
      <c r="I414" s="155"/>
      <c r="J414" s="156">
        <f>BK414</f>
        <v>0</v>
      </c>
      <c r="L414" s="152"/>
      <c r="M414" s="157"/>
      <c r="N414" s="158"/>
      <c r="O414" s="158"/>
      <c r="P414" s="159">
        <f>SUM(P415:P417)</f>
        <v>0</v>
      </c>
      <c r="Q414" s="158"/>
      <c r="R414" s="159">
        <f>SUM(R415:R417)</f>
        <v>0</v>
      </c>
      <c r="S414" s="158"/>
      <c r="T414" s="160">
        <f>SUM(T415:T417)</f>
        <v>0</v>
      </c>
      <c r="AR414" s="153" t="s">
        <v>145</v>
      </c>
      <c r="AT414" s="161" t="s">
        <v>74</v>
      </c>
      <c r="AU414" s="161" t="s">
        <v>75</v>
      </c>
      <c r="AY414" s="153" t="s">
        <v>137</v>
      </c>
      <c r="BK414" s="162">
        <f>SUM(BK415:BK417)</f>
        <v>0</v>
      </c>
    </row>
    <row r="415" spans="1:65" s="2" customFormat="1" ht="24">
      <c r="A415" s="32"/>
      <c r="B415" s="165"/>
      <c r="C415" s="166" t="s">
        <v>563</v>
      </c>
      <c r="D415" s="166" t="s">
        <v>140</v>
      </c>
      <c r="E415" s="167" t="s">
        <v>564</v>
      </c>
      <c r="F415" s="168" t="s">
        <v>935</v>
      </c>
      <c r="G415" s="169" t="s">
        <v>217</v>
      </c>
      <c r="H415" s="170">
        <v>1</v>
      </c>
      <c r="I415" s="171"/>
      <c r="J415" s="172">
        <f>ROUND(I415*H415,2)</f>
        <v>0</v>
      </c>
      <c r="K415" s="168" t="s">
        <v>1</v>
      </c>
      <c r="L415" s="33"/>
      <c r="M415" s="173" t="s">
        <v>1</v>
      </c>
      <c r="N415" s="174" t="s">
        <v>40</v>
      </c>
      <c r="O415" s="58"/>
      <c r="P415" s="175">
        <f>O415*H415</f>
        <v>0</v>
      </c>
      <c r="Q415" s="175">
        <v>0</v>
      </c>
      <c r="R415" s="175">
        <f>Q415*H415</f>
        <v>0</v>
      </c>
      <c r="S415" s="175">
        <v>0</v>
      </c>
      <c r="T415" s="176">
        <f>S415*H415</f>
        <v>0</v>
      </c>
      <c r="U415" s="32"/>
      <c r="V415" s="32"/>
      <c r="W415" s="32"/>
      <c r="X415" s="32"/>
      <c r="Y415" s="32"/>
      <c r="Z415" s="32"/>
      <c r="AA415" s="32"/>
      <c r="AB415" s="32"/>
      <c r="AC415" s="32"/>
      <c r="AD415" s="32"/>
      <c r="AE415" s="32"/>
      <c r="AR415" s="177" t="s">
        <v>557</v>
      </c>
      <c r="AT415" s="177" t="s">
        <v>140</v>
      </c>
      <c r="AU415" s="177" t="s">
        <v>82</v>
      </c>
      <c r="AY415" s="17" t="s">
        <v>137</v>
      </c>
      <c r="BE415" s="178">
        <f>IF(N415="základní",J415,0)</f>
        <v>0</v>
      </c>
      <c r="BF415" s="178">
        <f>IF(N415="snížená",J415,0)</f>
        <v>0</v>
      </c>
      <c r="BG415" s="178">
        <f>IF(N415="zákl. přenesená",J415,0)</f>
        <v>0</v>
      </c>
      <c r="BH415" s="178">
        <f>IF(N415="sníž. přenesená",J415,0)</f>
        <v>0</v>
      </c>
      <c r="BI415" s="178">
        <f>IF(N415="nulová",J415,0)</f>
        <v>0</v>
      </c>
      <c r="BJ415" s="17" t="s">
        <v>82</v>
      </c>
      <c r="BK415" s="178">
        <f>ROUND(I415*H415,2)</f>
        <v>0</v>
      </c>
      <c r="BL415" s="17" t="s">
        <v>557</v>
      </c>
      <c r="BM415" s="177" t="s">
        <v>565</v>
      </c>
    </row>
    <row r="416" spans="1:65" s="2" customFormat="1" ht="19.5">
      <c r="A416" s="32"/>
      <c r="B416" s="33"/>
      <c r="C416" s="32"/>
      <c r="D416" s="179" t="s">
        <v>147</v>
      </c>
      <c r="E416" s="32"/>
      <c r="F416" s="180" t="s">
        <v>936</v>
      </c>
      <c r="G416" s="32"/>
      <c r="H416" s="32"/>
      <c r="I416" s="101"/>
      <c r="J416" s="32"/>
      <c r="K416" s="32"/>
      <c r="L416" s="33"/>
      <c r="M416" s="181"/>
      <c r="N416" s="182"/>
      <c r="O416" s="58"/>
      <c r="P416" s="58"/>
      <c r="Q416" s="58"/>
      <c r="R416" s="58"/>
      <c r="S416" s="58"/>
      <c r="T416" s="59"/>
      <c r="U416" s="32"/>
      <c r="V416" s="32"/>
      <c r="W416" s="32"/>
      <c r="X416" s="32"/>
      <c r="Y416" s="32"/>
      <c r="Z416" s="32"/>
      <c r="AA416" s="32"/>
      <c r="AB416" s="32"/>
      <c r="AC416" s="32"/>
      <c r="AD416" s="32"/>
      <c r="AE416" s="32"/>
      <c r="AT416" s="17" t="s">
        <v>147</v>
      </c>
      <c r="AU416" s="17" t="s">
        <v>82</v>
      </c>
    </row>
    <row r="417" spans="1:51" s="14" customFormat="1">
      <c r="B417" s="190"/>
      <c r="D417" s="179" t="s">
        <v>149</v>
      </c>
      <c r="E417" s="191" t="s">
        <v>1</v>
      </c>
      <c r="F417" s="192" t="s">
        <v>82</v>
      </c>
      <c r="H417" s="193">
        <v>1</v>
      </c>
      <c r="I417" s="194"/>
      <c r="L417" s="190"/>
      <c r="M417" s="217"/>
      <c r="N417" s="218"/>
      <c r="O417" s="218"/>
      <c r="P417" s="218"/>
      <c r="Q417" s="218"/>
      <c r="R417" s="218"/>
      <c r="S417" s="218"/>
      <c r="T417" s="219"/>
      <c r="AT417" s="191" t="s">
        <v>149</v>
      </c>
      <c r="AU417" s="191" t="s">
        <v>82</v>
      </c>
      <c r="AV417" s="14" t="s">
        <v>84</v>
      </c>
      <c r="AW417" s="14" t="s">
        <v>32</v>
      </c>
      <c r="AX417" s="14" t="s">
        <v>82</v>
      </c>
      <c r="AY417" s="191" t="s">
        <v>137</v>
      </c>
    </row>
    <row r="418" spans="1:51" s="2" customFormat="1" ht="6.95" customHeight="1">
      <c r="A418" s="32"/>
      <c r="B418" s="47"/>
      <c r="C418" s="48"/>
      <c r="D418" s="48"/>
      <c r="E418" s="48"/>
      <c r="F418" s="48"/>
      <c r="G418" s="48"/>
      <c r="H418" s="48"/>
      <c r="I418" s="125"/>
      <c r="J418" s="48"/>
      <c r="K418" s="48"/>
      <c r="L418" s="33"/>
      <c r="M418" s="32"/>
      <c r="O418" s="32"/>
      <c r="P418" s="32"/>
      <c r="Q418" s="32"/>
      <c r="R418" s="32"/>
      <c r="S418" s="32"/>
      <c r="T418" s="32"/>
      <c r="U418" s="32"/>
      <c r="V418" s="32"/>
      <c r="W418" s="32"/>
      <c r="X418" s="32"/>
      <c r="Y418" s="32"/>
      <c r="Z418" s="32"/>
      <c r="AA418" s="32"/>
      <c r="AB418" s="32"/>
      <c r="AC418" s="32"/>
      <c r="AD418" s="32"/>
      <c r="AE418" s="32"/>
    </row>
  </sheetData>
  <sheetProtection algorithmName="SHA-512" hashValue="hpWbrWPfRH9FEwTbuiuybV/gBxJTjBiI9LNTBcY0O4yq//2MjOuj4HP3hQmwTH4XdRdUhobeQ26qpA2Y6fSdPw==" saltValue="QxCHI0VumU8BEUySGNvWeA==" spinCount="100000" sheet="1" objects="1" scenarios="1"/>
  <autoFilter ref="C135:K417"/>
  <mergeCells count="12">
    <mergeCell ref="E128:H128"/>
    <mergeCell ref="L2:V2"/>
    <mergeCell ref="E85:H85"/>
    <mergeCell ref="E87:H87"/>
    <mergeCell ref="E89:H89"/>
    <mergeCell ref="E124:H124"/>
    <mergeCell ref="E126:H12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61"/>
  <sheetViews>
    <sheetView showGridLines="0" topLeftCell="A82" workbookViewId="0">
      <selection activeCell="F351" sqref="F351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8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8"/>
      <c r="L2" s="233" t="s">
        <v>5</v>
      </c>
      <c r="M2" s="234"/>
      <c r="N2" s="234"/>
      <c r="O2" s="234"/>
      <c r="P2" s="234"/>
      <c r="Q2" s="234"/>
      <c r="R2" s="234"/>
      <c r="S2" s="234"/>
      <c r="T2" s="234"/>
      <c r="U2" s="234"/>
      <c r="V2" s="234"/>
      <c r="AT2" s="17" t="s">
        <v>92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99"/>
      <c r="J3" s="19"/>
      <c r="K3" s="19"/>
      <c r="L3" s="20"/>
      <c r="AT3" s="17" t="s">
        <v>84</v>
      </c>
    </row>
    <row r="4" spans="1:46" s="1" customFormat="1" ht="24.95" customHeight="1">
      <c r="B4" s="20"/>
      <c r="D4" s="21" t="s">
        <v>96</v>
      </c>
      <c r="I4" s="98"/>
      <c r="L4" s="20"/>
      <c r="M4" s="100" t="s">
        <v>10</v>
      </c>
      <c r="AT4" s="17" t="s">
        <v>3</v>
      </c>
    </row>
    <row r="5" spans="1:46" s="1" customFormat="1" ht="6.95" customHeight="1">
      <c r="B5" s="20"/>
      <c r="I5" s="98"/>
      <c r="L5" s="20"/>
    </row>
    <row r="6" spans="1:46" s="1" customFormat="1" ht="12" customHeight="1">
      <c r="B6" s="20"/>
      <c r="D6" s="27" t="s">
        <v>16</v>
      </c>
      <c r="I6" s="98"/>
      <c r="L6" s="20"/>
    </row>
    <row r="7" spans="1:46" s="1" customFormat="1" ht="16.5" customHeight="1">
      <c r="B7" s="20"/>
      <c r="E7" s="273" t="str">
        <f>'Rekapitulace stavby'!K6</f>
        <v>ZŠ ČSA - Oprava sociálního zařízení</v>
      </c>
      <c r="F7" s="274"/>
      <c r="G7" s="274"/>
      <c r="H7" s="274"/>
      <c r="I7" s="98"/>
      <c r="L7" s="20"/>
    </row>
    <row r="8" spans="1:46" s="1" customFormat="1" ht="12" customHeight="1">
      <c r="B8" s="20"/>
      <c r="D8" s="27" t="s">
        <v>97</v>
      </c>
      <c r="I8" s="98"/>
      <c r="L8" s="20"/>
    </row>
    <row r="9" spans="1:46" s="2" customFormat="1" ht="16.5" customHeight="1">
      <c r="A9" s="32"/>
      <c r="B9" s="33"/>
      <c r="C9" s="32"/>
      <c r="D9" s="32"/>
      <c r="E9" s="273" t="s">
        <v>98</v>
      </c>
      <c r="F9" s="272"/>
      <c r="G9" s="272"/>
      <c r="H9" s="272"/>
      <c r="I9" s="101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3"/>
      <c r="C10" s="32"/>
      <c r="D10" s="27" t="s">
        <v>99</v>
      </c>
      <c r="E10" s="32"/>
      <c r="F10" s="32"/>
      <c r="G10" s="32"/>
      <c r="H10" s="32"/>
      <c r="I10" s="101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3"/>
      <c r="C11" s="32"/>
      <c r="D11" s="32"/>
      <c r="E11" s="241" t="s">
        <v>566</v>
      </c>
      <c r="F11" s="272"/>
      <c r="G11" s="272"/>
      <c r="H11" s="272"/>
      <c r="I11" s="101"/>
      <c r="J11" s="32"/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>
      <c r="A12" s="32"/>
      <c r="B12" s="33"/>
      <c r="C12" s="32"/>
      <c r="D12" s="32"/>
      <c r="E12" s="32"/>
      <c r="F12" s="32"/>
      <c r="G12" s="32"/>
      <c r="H12" s="32"/>
      <c r="I12" s="101"/>
      <c r="J12" s="32"/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3"/>
      <c r="C13" s="32"/>
      <c r="D13" s="27" t="s">
        <v>18</v>
      </c>
      <c r="E13" s="32"/>
      <c r="F13" s="25" t="s">
        <v>1</v>
      </c>
      <c r="G13" s="32"/>
      <c r="H13" s="32"/>
      <c r="I13" s="102" t="s">
        <v>19</v>
      </c>
      <c r="J13" s="25" t="s">
        <v>1</v>
      </c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20</v>
      </c>
      <c r="E14" s="32"/>
      <c r="F14" s="25" t="s">
        <v>21</v>
      </c>
      <c r="G14" s="32"/>
      <c r="H14" s="32"/>
      <c r="I14" s="102" t="s">
        <v>22</v>
      </c>
      <c r="J14" s="55" t="str">
        <f>'Rekapitulace stavby'!AN8</f>
        <v>2. 1. 2020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3"/>
      <c r="C15" s="32"/>
      <c r="D15" s="32"/>
      <c r="E15" s="32"/>
      <c r="F15" s="32"/>
      <c r="G15" s="32"/>
      <c r="H15" s="32"/>
      <c r="I15" s="101"/>
      <c r="J15" s="32"/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3"/>
      <c r="C16" s="32"/>
      <c r="D16" s="27" t="s">
        <v>24</v>
      </c>
      <c r="E16" s="32"/>
      <c r="F16" s="32"/>
      <c r="G16" s="32"/>
      <c r="H16" s="32"/>
      <c r="I16" s="102" t="s">
        <v>25</v>
      </c>
      <c r="J16" s="25" t="s">
        <v>1</v>
      </c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3"/>
      <c r="C17" s="32"/>
      <c r="D17" s="32"/>
      <c r="E17" s="25" t="s">
        <v>26</v>
      </c>
      <c r="F17" s="32"/>
      <c r="G17" s="32"/>
      <c r="H17" s="32"/>
      <c r="I17" s="102" t="s">
        <v>27</v>
      </c>
      <c r="J17" s="25" t="s">
        <v>1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3"/>
      <c r="C18" s="32"/>
      <c r="D18" s="32"/>
      <c r="E18" s="32"/>
      <c r="F18" s="32"/>
      <c r="G18" s="32"/>
      <c r="H18" s="32"/>
      <c r="I18" s="101"/>
      <c r="J18" s="32"/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3"/>
      <c r="C19" s="32"/>
      <c r="D19" s="27" t="s">
        <v>28</v>
      </c>
      <c r="E19" s="32"/>
      <c r="F19" s="32"/>
      <c r="G19" s="32"/>
      <c r="H19" s="32"/>
      <c r="I19" s="102" t="s">
        <v>25</v>
      </c>
      <c r="J19" s="28" t="str">
        <f>'Rekapitulace stavby'!AN13</f>
        <v>Vyplň údaj</v>
      </c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3"/>
      <c r="C20" s="32"/>
      <c r="D20" s="32"/>
      <c r="E20" s="275" t="str">
        <f>'Rekapitulace stavby'!E14</f>
        <v>Vyplň údaj</v>
      </c>
      <c r="F20" s="244"/>
      <c r="G20" s="244"/>
      <c r="H20" s="244"/>
      <c r="I20" s="102" t="s">
        <v>27</v>
      </c>
      <c r="J20" s="28" t="str">
        <f>'Rekapitulace stavby'!AN14</f>
        <v>Vyplň údaj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3"/>
      <c r="C21" s="32"/>
      <c r="D21" s="32"/>
      <c r="E21" s="32"/>
      <c r="F21" s="32"/>
      <c r="G21" s="32"/>
      <c r="H21" s="32"/>
      <c r="I21" s="101"/>
      <c r="J21" s="32"/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3"/>
      <c r="C22" s="32"/>
      <c r="D22" s="27" t="s">
        <v>30</v>
      </c>
      <c r="E22" s="32"/>
      <c r="F22" s="32"/>
      <c r="G22" s="32"/>
      <c r="H22" s="32"/>
      <c r="I22" s="102" t="s">
        <v>25</v>
      </c>
      <c r="J22" s="25" t="s">
        <v>1</v>
      </c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3"/>
      <c r="C23" s="32"/>
      <c r="D23" s="32"/>
      <c r="E23" s="25" t="s">
        <v>31</v>
      </c>
      <c r="F23" s="32"/>
      <c r="G23" s="32"/>
      <c r="H23" s="32"/>
      <c r="I23" s="102" t="s">
        <v>27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3"/>
      <c r="C24" s="32"/>
      <c r="D24" s="32"/>
      <c r="E24" s="32"/>
      <c r="F24" s="32"/>
      <c r="G24" s="32"/>
      <c r="H24" s="32"/>
      <c r="I24" s="101"/>
      <c r="J24" s="32"/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3"/>
      <c r="C25" s="32"/>
      <c r="D25" s="27" t="s">
        <v>33</v>
      </c>
      <c r="E25" s="32"/>
      <c r="F25" s="32"/>
      <c r="G25" s="32"/>
      <c r="H25" s="32"/>
      <c r="I25" s="102" t="s">
        <v>25</v>
      </c>
      <c r="J25" s="25" t="str">
        <f>IF('Rekapitulace stavby'!AN19="","",'Rekapitulace stavby'!AN19)</f>
        <v/>
      </c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3"/>
      <c r="C26" s="32"/>
      <c r="D26" s="32"/>
      <c r="E26" s="25" t="str">
        <f>IF('Rekapitulace stavby'!E20="","",'Rekapitulace stavby'!E20)</f>
        <v xml:space="preserve"> </v>
      </c>
      <c r="F26" s="32"/>
      <c r="G26" s="32"/>
      <c r="H26" s="32"/>
      <c r="I26" s="102" t="s">
        <v>27</v>
      </c>
      <c r="J26" s="25" t="str">
        <f>IF('Rekapitulace stavby'!AN20="","",'Rekapitulace stavby'!AN20)</f>
        <v/>
      </c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101"/>
      <c r="J27" s="32"/>
      <c r="K27" s="32"/>
      <c r="L27" s="4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3"/>
      <c r="C28" s="32"/>
      <c r="D28" s="27" t="s">
        <v>34</v>
      </c>
      <c r="E28" s="32"/>
      <c r="F28" s="32"/>
      <c r="G28" s="32"/>
      <c r="H28" s="32"/>
      <c r="I28" s="101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103"/>
      <c r="B29" s="104"/>
      <c r="C29" s="103"/>
      <c r="D29" s="103"/>
      <c r="E29" s="248" t="s">
        <v>1</v>
      </c>
      <c r="F29" s="248"/>
      <c r="G29" s="248"/>
      <c r="H29" s="248"/>
      <c r="I29" s="105"/>
      <c r="J29" s="103"/>
      <c r="K29" s="103"/>
      <c r="L29" s="106"/>
      <c r="S29" s="103"/>
      <c r="T29" s="103"/>
      <c r="U29" s="103"/>
      <c r="V29" s="103"/>
      <c r="W29" s="103"/>
      <c r="X29" s="103"/>
      <c r="Y29" s="103"/>
      <c r="Z29" s="103"/>
      <c r="AA29" s="103"/>
      <c r="AB29" s="103"/>
      <c r="AC29" s="103"/>
      <c r="AD29" s="103"/>
      <c r="AE29" s="103"/>
    </row>
    <row r="30" spans="1:31" s="2" customFormat="1" ht="6.95" customHeight="1">
      <c r="A30" s="32"/>
      <c r="B30" s="33"/>
      <c r="C30" s="32"/>
      <c r="D30" s="32"/>
      <c r="E30" s="32"/>
      <c r="F30" s="32"/>
      <c r="G30" s="32"/>
      <c r="H30" s="32"/>
      <c r="I30" s="101"/>
      <c r="J30" s="32"/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107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3"/>
      <c r="C32" s="32"/>
      <c r="D32" s="108" t="s">
        <v>35</v>
      </c>
      <c r="E32" s="32"/>
      <c r="F32" s="32"/>
      <c r="G32" s="32"/>
      <c r="H32" s="32"/>
      <c r="I32" s="101"/>
      <c r="J32" s="71">
        <f>ROUND(J133, 2)</f>
        <v>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3"/>
      <c r="C33" s="32"/>
      <c r="D33" s="66"/>
      <c r="E33" s="66"/>
      <c r="F33" s="66"/>
      <c r="G33" s="66"/>
      <c r="H33" s="66"/>
      <c r="I33" s="107"/>
      <c r="J33" s="66"/>
      <c r="K33" s="66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32"/>
      <c r="F34" s="36" t="s">
        <v>37</v>
      </c>
      <c r="G34" s="32"/>
      <c r="H34" s="32"/>
      <c r="I34" s="109" t="s">
        <v>36</v>
      </c>
      <c r="J34" s="36" t="s">
        <v>38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3"/>
      <c r="C35" s="32"/>
      <c r="D35" s="110" t="s">
        <v>39</v>
      </c>
      <c r="E35" s="27" t="s">
        <v>40</v>
      </c>
      <c r="F35" s="111">
        <f>ROUND((SUM(BE133:BE360)),  2)</f>
        <v>0</v>
      </c>
      <c r="G35" s="32"/>
      <c r="H35" s="32"/>
      <c r="I35" s="112">
        <v>0.21</v>
      </c>
      <c r="J35" s="111">
        <f>ROUND(((SUM(BE133:BE360))*I35),  2)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3"/>
      <c r="C36" s="32"/>
      <c r="D36" s="32"/>
      <c r="E36" s="27" t="s">
        <v>41</v>
      </c>
      <c r="F36" s="111">
        <f>ROUND((SUM(BF133:BF360)),  2)</f>
        <v>0</v>
      </c>
      <c r="G36" s="32"/>
      <c r="H36" s="32"/>
      <c r="I36" s="112">
        <v>0.15</v>
      </c>
      <c r="J36" s="111">
        <f>ROUND(((SUM(BF133:BF360))*I36),  2)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42</v>
      </c>
      <c r="F37" s="111">
        <f>ROUND((SUM(BG133:BG360)),  2)</f>
        <v>0</v>
      </c>
      <c r="G37" s="32"/>
      <c r="H37" s="32"/>
      <c r="I37" s="112">
        <v>0.21</v>
      </c>
      <c r="J37" s="111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3"/>
      <c r="C38" s="32"/>
      <c r="D38" s="32"/>
      <c r="E38" s="27" t="s">
        <v>43</v>
      </c>
      <c r="F38" s="111">
        <f>ROUND((SUM(BH133:BH360)),  2)</f>
        <v>0</v>
      </c>
      <c r="G38" s="32"/>
      <c r="H38" s="32"/>
      <c r="I38" s="112">
        <v>0.15</v>
      </c>
      <c r="J38" s="111">
        <f>0</f>
        <v>0</v>
      </c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3"/>
      <c r="C39" s="32"/>
      <c r="D39" s="32"/>
      <c r="E39" s="27" t="s">
        <v>44</v>
      </c>
      <c r="F39" s="111">
        <f>ROUND((SUM(BI133:BI360)),  2)</f>
        <v>0</v>
      </c>
      <c r="G39" s="32"/>
      <c r="H39" s="32"/>
      <c r="I39" s="112">
        <v>0</v>
      </c>
      <c r="J39" s="111">
        <f>0</f>
        <v>0</v>
      </c>
      <c r="K39" s="32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3"/>
      <c r="C40" s="32"/>
      <c r="D40" s="32"/>
      <c r="E40" s="32"/>
      <c r="F40" s="32"/>
      <c r="G40" s="32"/>
      <c r="H40" s="32"/>
      <c r="I40" s="101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3"/>
      <c r="C41" s="113"/>
      <c r="D41" s="114" t="s">
        <v>45</v>
      </c>
      <c r="E41" s="60"/>
      <c r="F41" s="60"/>
      <c r="G41" s="115" t="s">
        <v>46</v>
      </c>
      <c r="H41" s="116" t="s">
        <v>47</v>
      </c>
      <c r="I41" s="117"/>
      <c r="J41" s="118">
        <f>SUM(J32:J39)</f>
        <v>0</v>
      </c>
      <c r="K41" s="119"/>
      <c r="L41" s="4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3"/>
      <c r="C42" s="32"/>
      <c r="D42" s="32"/>
      <c r="E42" s="32"/>
      <c r="F42" s="32"/>
      <c r="G42" s="32"/>
      <c r="H42" s="32"/>
      <c r="I42" s="101"/>
      <c r="J42" s="32"/>
      <c r="K42" s="32"/>
      <c r="L42" s="4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20"/>
      <c r="I43" s="98"/>
      <c r="L43" s="20"/>
    </row>
    <row r="44" spans="1:31" s="1" customFormat="1" ht="14.45" customHeight="1">
      <c r="B44" s="20"/>
      <c r="I44" s="98"/>
      <c r="L44" s="20"/>
    </row>
    <row r="45" spans="1:31" s="1" customFormat="1" ht="14.45" customHeight="1">
      <c r="B45" s="20"/>
      <c r="I45" s="98"/>
      <c r="L45" s="20"/>
    </row>
    <row r="46" spans="1:31" s="1" customFormat="1" ht="14.45" customHeight="1">
      <c r="B46" s="20"/>
      <c r="I46" s="98"/>
      <c r="L46" s="20"/>
    </row>
    <row r="47" spans="1:31" s="1" customFormat="1" ht="14.45" customHeight="1">
      <c r="B47" s="20"/>
      <c r="I47" s="98"/>
      <c r="L47" s="20"/>
    </row>
    <row r="48" spans="1:31" s="1" customFormat="1" ht="14.45" customHeight="1">
      <c r="B48" s="20"/>
      <c r="I48" s="98"/>
      <c r="L48" s="20"/>
    </row>
    <row r="49" spans="1:31" s="1" customFormat="1" ht="14.45" customHeight="1">
      <c r="B49" s="20"/>
      <c r="I49" s="98"/>
      <c r="L49" s="20"/>
    </row>
    <row r="50" spans="1:31" s="2" customFormat="1" ht="14.45" customHeight="1">
      <c r="B50" s="42"/>
      <c r="D50" s="43" t="s">
        <v>48</v>
      </c>
      <c r="E50" s="44"/>
      <c r="F50" s="44"/>
      <c r="G50" s="43" t="s">
        <v>49</v>
      </c>
      <c r="H50" s="44"/>
      <c r="I50" s="120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50</v>
      </c>
      <c r="E61" s="35"/>
      <c r="F61" s="121" t="s">
        <v>51</v>
      </c>
      <c r="G61" s="45" t="s">
        <v>50</v>
      </c>
      <c r="H61" s="35"/>
      <c r="I61" s="122"/>
      <c r="J61" s="123" t="s">
        <v>51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52</v>
      </c>
      <c r="E65" s="46"/>
      <c r="F65" s="46"/>
      <c r="G65" s="43" t="s">
        <v>53</v>
      </c>
      <c r="H65" s="46"/>
      <c r="I65" s="124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50</v>
      </c>
      <c r="E76" s="35"/>
      <c r="F76" s="121" t="s">
        <v>51</v>
      </c>
      <c r="G76" s="45" t="s">
        <v>50</v>
      </c>
      <c r="H76" s="35"/>
      <c r="I76" s="122"/>
      <c r="J76" s="123" t="s">
        <v>51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125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3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126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31" s="2" customFormat="1" ht="24.95" customHeight="1">
      <c r="A82" s="32"/>
      <c r="B82" s="33"/>
      <c r="C82" s="21" t="s">
        <v>101</v>
      </c>
      <c r="D82" s="32"/>
      <c r="E82" s="32"/>
      <c r="F82" s="32"/>
      <c r="G82" s="32"/>
      <c r="H82" s="32"/>
      <c r="I82" s="101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101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101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16.5" customHeight="1">
      <c r="A85" s="32"/>
      <c r="B85" s="33"/>
      <c r="C85" s="32"/>
      <c r="D85" s="32"/>
      <c r="E85" s="273" t="str">
        <f>E7</f>
        <v>ZŠ ČSA - Oprava sociálního zařízení</v>
      </c>
      <c r="F85" s="274"/>
      <c r="G85" s="274"/>
      <c r="H85" s="274"/>
      <c r="I85" s="101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1" customFormat="1" ht="12" customHeight="1">
      <c r="B86" s="20"/>
      <c r="C86" s="27" t="s">
        <v>97</v>
      </c>
      <c r="I86" s="98"/>
      <c r="L86" s="20"/>
    </row>
    <row r="87" spans="1:31" s="2" customFormat="1" ht="16.5" customHeight="1">
      <c r="A87" s="32"/>
      <c r="B87" s="33"/>
      <c r="C87" s="32"/>
      <c r="D87" s="32"/>
      <c r="E87" s="273" t="s">
        <v>98</v>
      </c>
      <c r="F87" s="272"/>
      <c r="G87" s="272"/>
      <c r="H87" s="272"/>
      <c r="I87" s="101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2" customHeight="1">
      <c r="A88" s="32"/>
      <c r="B88" s="33"/>
      <c r="C88" s="27" t="s">
        <v>99</v>
      </c>
      <c r="D88" s="32"/>
      <c r="E88" s="32"/>
      <c r="F88" s="32"/>
      <c r="G88" s="32"/>
      <c r="H88" s="32"/>
      <c r="I88" s="101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16.5" customHeight="1">
      <c r="A89" s="32"/>
      <c r="B89" s="33"/>
      <c r="C89" s="32"/>
      <c r="D89" s="32"/>
      <c r="E89" s="241" t="str">
        <f>E11</f>
        <v>002 - Technické prostředí budov - Zdravotechnika a vytápění</v>
      </c>
      <c r="F89" s="272"/>
      <c r="G89" s="272"/>
      <c r="H89" s="272"/>
      <c r="I89" s="101"/>
      <c r="J89" s="32"/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101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" customHeight="1">
      <c r="A91" s="32"/>
      <c r="B91" s="33"/>
      <c r="C91" s="27" t="s">
        <v>20</v>
      </c>
      <c r="D91" s="32"/>
      <c r="E91" s="32"/>
      <c r="F91" s="25" t="str">
        <f>F14</f>
        <v xml:space="preserve"> </v>
      </c>
      <c r="G91" s="32"/>
      <c r="H91" s="32"/>
      <c r="I91" s="102" t="s">
        <v>22</v>
      </c>
      <c r="J91" s="55" t="str">
        <f>IF(J14="","",J14)</f>
        <v>2. 1. 2020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6.95" customHeight="1">
      <c r="A92" s="32"/>
      <c r="B92" s="33"/>
      <c r="C92" s="32"/>
      <c r="D92" s="32"/>
      <c r="E92" s="32"/>
      <c r="F92" s="32"/>
      <c r="G92" s="32"/>
      <c r="H92" s="32"/>
      <c r="I92" s="101"/>
      <c r="J92" s="32"/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15.2" customHeight="1">
      <c r="A93" s="32"/>
      <c r="B93" s="33"/>
      <c r="C93" s="27" t="s">
        <v>24</v>
      </c>
      <c r="D93" s="32"/>
      <c r="E93" s="32"/>
      <c r="F93" s="25" t="str">
        <f>E17</f>
        <v>Město Bohumín</v>
      </c>
      <c r="G93" s="32"/>
      <c r="H93" s="32"/>
      <c r="I93" s="102" t="s">
        <v>30</v>
      </c>
      <c r="J93" s="30" t="str">
        <f>E23</f>
        <v>RP Projekt s.r.o.</v>
      </c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15.2" customHeight="1">
      <c r="A94" s="32"/>
      <c r="B94" s="33"/>
      <c r="C94" s="27" t="s">
        <v>28</v>
      </c>
      <c r="D94" s="32"/>
      <c r="E94" s="32"/>
      <c r="F94" s="25" t="str">
        <f>IF(E20="","",E20)</f>
        <v>Vyplň údaj</v>
      </c>
      <c r="G94" s="32"/>
      <c r="H94" s="32"/>
      <c r="I94" s="102" t="s">
        <v>33</v>
      </c>
      <c r="J94" s="30" t="str">
        <f>E26</f>
        <v xml:space="preserve"> </v>
      </c>
      <c r="K94" s="32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101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29.25" customHeight="1">
      <c r="A96" s="32"/>
      <c r="B96" s="33"/>
      <c r="C96" s="127" t="s">
        <v>102</v>
      </c>
      <c r="D96" s="113"/>
      <c r="E96" s="113"/>
      <c r="F96" s="113"/>
      <c r="G96" s="113"/>
      <c r="H96" s="113"/>
      <c r="I96" s="128"/>
      <c r="J96" s="129" t="s">
        <v>103</v>
      </c>
      <c r="K96" s="113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47" s="2" customFormat="1" ht="10.35" customHeight="1">
      <c r="A97" s="32"/>
      <c r="B97" s="33"/>
      <c r="C97" s="32"/>
      <c r="D97" s="32"/>
      <c r="E97" s="32"/>
      <c r="F97" s="32"/>
      <c r="G97" s="32"/>
      <c r="H97" s="32"/>
      <c r="I97" s="101"/>
      <c r="J97" s="32"/>
      <c r="K97" s="32"/>
      <c r="L97" s="4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47" s="2" customFormat="1" ht="22.9" customHeight="1">
      <c r="A98" s="32"/>
      <c r="B98" s="33"/>
      <c r="C98" s="130" t="s">
        <v>104</v>
      </c>
      <c r="D98" s="32"/>
      <c r="E98" s="32"/>
      <c r="F98" s="32"/>
      <c r="G98" s="32"/>
      <c r="H98" s="32"/>
      <c r="I98" s="101"/>
      <c r="J98" s="71">
        <f>J133</f>
        <v>0</v>
      </c>
      <c r="K98" s="32"/>
      <c r="L98" s="4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7" t="s">
        <v>105</v>
      </c>
    </row>
    <row r="99" spans="1:47" s="9" customFormat="1" ht="24.95" customHeight="1">
      <c r="B99" s="131"/>
      <c r="D99" s="132" t="s">
        <v>106</v>
      </c>
      <c r="E99" s="133"/>
      <c r="F99" s="133"/>
      <c r="G99" s="133"/>
      <c r="H99" s="133"/>
      <c r="I99" s="134"/>
      <c r="J99" s="135">
        <f>J134</f>
        <v>0</v>
      </c>
      <c r="L99" s="131"/>
    </row>
    <row r="100" spans="1:47" s="10" customFormat="1" ht="19.899999999999999" customHeight="1">
      <c r="B100" s="136"/>
      <c r="D100" s="137" t="s">
        <v>107</v>
      </c>
      <c r="E100" s="138"/>
      <c r="F100" s="138"/>
      <c r="G100" s="138"/>
      <c r="H100" s="138"/>
      <c r="I100" s="139"/>
      <c r="J100" s="140">
        <f>J135</f>
        <v>0</v>
      </c>
      <c r="L100" s="136"/>
    </row>
    <row r="101" spans="1:47" s="10" customFormat="1" ht="19.899999999999999" customHeight="1">
      <c r="B101" s="136"/>
      <c r="D101" s="137" t="s">
        <v>108</v>
      </c>
      <c r="E101" s="138"/>
      <c r="F101" s="138"/>
      <c r="G101" s="138"/>
      <c r="H101" s="138"/>
      <c r="I101" s="139"/>
      <c r="J101" s="140">
        <f>J141</f>
        <v>0</v>
      </c>
      <c r="L101" s="136"/>
    </row>
    <row r="102" spans="1:47" s="10" customFormat="1" ht="19.899999999999999" customHeight="1">
      <c r="B102" s="136"/>
      <c r="D102" s="137" t="s">
        <v>109</v>
      </c>
      <c r="E102" s="138"/>
      <c r="F102" s="138"/>
      <c r="G102" s="138"/>
      <c r="H102" s="138"/>
      <c r="I102" s="139"/>
      <c r="J102" s="140">
        <f>J150</f>
        <v>0</v>
      </c>
      <c r="L102" s="136"/>
    </row>
    <row r="103" spans="1:47" s="10" customFormat="1" ht="19.899999999999999" customHeight="1">
      <c r="B103" s="136"/>
      <c r="D103" s="137" t="s">
        <v>110</v>
      </c>
      <c r="E103" s="138"/>
      <c r="F103" s="138"/>
      <c r="G103" s="138"/>
      <c r="H103" s="138"/>
      <c r="I103" s="139"/>
      <c r="J103" s="140">
        <f>J160</f>
        <v>0</v>
      </c>
      <c r="L103" s="136"/>
    </row>
    <row r="104" spans="1:47" s="9" customFormat="1" ht="24.95" customHeight="1">
      <c r="B104" s="131"/>
      <c r="D104" s="132" t="s">
        <v>111</v>
      </c>
      <c r="E104" s="133"/>
      <c r="F104" s="133"/>
      <c r="G104" s="133"/>
      <c r="H104" s="133"/>
      <c r="I104" s="134"/>
      <c r="J104" s="135">
        <f>J163</f>
        <v>0</v>
      </c>
      <c r="L104" s="131"/>
    </row>
    <row r="105" spans="1:47" s="10" customFormat="1" ht="19.899999999999999" customHeight="1">
      <c r="B105" s="136"/>
      <c r="D105" s="137" t="s">
        <v>567</v>
      </c>
      <c r="E105" s="138"/>
      <c r="F105" s="138"/>
      <c r="G105" s="138"/>
      <c r="H105" s="138"/>
      <c r="I105" s="139"/>
      <c r="J105" s="140">
        <f>J164</f>
        <v>0</v>
      </c>
      <c r="L105" s="136"/>
    </row>
    <row r="106" spans="1:47" s="10" customFormat="1" ht="19.899999999999999" customHeight="1">
      <c r="B106" s="136"/>
      <c r="D106" s="137" t="s">
        <v>568</v>
      </c>
      <c r="E106" s="138"/>
      <c r="F106" s="138"/>
      <c r="G106" s="138"/>
      <c r="H106" s="138"/>
      <c r="I106" s="139"/>
      <c r="J106" s="140">
        <f>J212</f>
        <v>0</v>
      </c>
      <c r="L106" s="136"/>
    </row>
    <row r="107" spans="1:47" s="10" customFormat="1" ht="19.899999999999999" customHeight="1">
      <c r="B107" s="136"/>
      <c r="D107" s="137" t="s">
        <v>112</v>
      </c>
      <c r="E107" s="138"/>
      <c r="F107" s="138"/>
      <c r="G107" s="138"/>
      <c r="H107" s="138"/>
      <c r="I107" s="139"/>
      <c r="J107" s="140">
        <f>J261</f>
        <v>0</v>
      </c>
      <c r="L107" s="136"/>
    </row>
    <row r="108" spans="1:47" s="10" customFormat="1" ht="19.899999999999999" customHeight="1">
      <c r="B108" s="136"/>
      <c r="D108" s="137" t="s">
        <v>569</v>
      </c>
      <c r="E108" s="138"/>
      <c r="F108" s="138"/>
      <c r="G108" s="138"/>
      <c r="H108" s="138"/>
      <c r="I108" s="139"/>
      <c r="J108" s="140">
        <f>J304</f>
        <v>0</v>
      </c>
      <c r="L108" s="136"/>
    </row>
    <row r="109" spans="1:47" s="10" customFormat="1" ht="19.899999999999999" customHeight="1">
      <c r="B109" s="136"/>
      <c r="D109" s="137" t="s">
        <v>570</v>
      </c>
      <c r="E109" s="138"/>
      <c r="F109" s="138"/>
      <c r="G109" s="138"/>
      <c r="H109" s="138"/>
      <c r="I109" s="139"/>
      <c r="J109" s="140">
        <f>J310</f>
        <v>0</v>
      </c>
      <c r="L109" s="136"/>
    </row>
    <row r="110" spans="1:47" s="10" customFormat="1" ht="19.899999999999999" customHeight="1">
      <c r="B110" s="136"/>
      <c r="D110" s="137" t="s">
        <v>118</v>
      </c>
      <c r="E110" s="138"/>
      <c r="F110" s="138"/>
      <c r="G110" s="138"/>
      <c r="H110" s="138"/>
      <c r="I110" s="139"/>
      <c r="J110" s="140">
        <f>J340</f>
        <v>0</v>
      </c>
      <c r="L110" s="136"/>
    </row>
    <row r="111" spans="1:47" s="9" customFormat="1" ht="24.95" customHeight="1">
      <c r="B111" s="131"/>
      <c r="D111" s="132" t="s">
        <v>120</v>
      </c>
      <c r="E111" s="133"/>
      <c r="F111" s="133"/>
      <c r="G111" s="133"/>
      <c r="H111" s="133"/>
      <c r="I111" s="134"/>
      <c r="J111" s="135">
        <f>J352</f>
        <v>0</v>
      </c>
      <c r="L111" s="131"/>
    </row>
    <row r="112" spans="1:47" s="2" customFormat="1" ht="21.75" customHeight="1">
      <c r="A112" s="32"/>
      <c r="B112" s="33"/>
      <c r="C112" s="32"/>
      <c r="D112" s="32"/>
      <c r="E112" s="32"/>
      <c r="F112" s="32"/>
      <c r="G112" s="32"/>
      <c r="H112" s="32"/>
      <c r="I112" s="101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31" s="2" customFormat="1" ht="6.95" customHeight="1">
      <c r="A113" s="32"/>
      <c r="B113" s="47"/>
      <c r="C113" s="48"/>
      <c r="D113" s="48"/>
      <c r="E113" s="48"/>
      <c r="F113" s="48"/>
      <c r="G113" s="48"/>
      <c r="H113" s="48"/>
      <c r="I113" s="125"/>
      <c r="J113" s="48"/>
      <c r="K113" s="48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7" spans="1:31" s="2" customFormat="1" ht="6.95" customHeight="1">
      <c r="A117" s="32"/>
      <c r="B117" s="49"/>
      <c r="C117" s="50"/>
      <c r="D117" s="50"/>
      <c r="E117" s="50"/>
      <c r="F117" s="50"/>
      <c r="G117" s="50"/>
      <c r="H117" s="50"/>
      <c r="I117" s="126"/>
      <c r="J117" s="50"/>
      <c r="K117" s="50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31" s="2" customFormat="1" ht="24.95" customHeight="1">
      <c r="A118" s="32"/>
      <c r="B118" s="33"/>
      <c r="C118" s="21" t="s">
        <v>122</v>
      </c>
      <c r="D118" s="32"/>
      <c r="E118" s="32"/>
      <c r="F118" s="32"/>
      <c r="G118" s="32"/>
      <c r="H118" s="32"/>
      <c r="I118" s="101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31" s="2" customFormat="1" ht="6.95" customHeight="1">
      <c r="A119" s="32"/>
      <c r="B119" s="33"/>
      <c r="C119" s="32"/>
      <c r="D119" s="32"/>
      <c r="E119" s="32"/>
      <c r="F119" s="32"/>
      <c r="G119" s="32"/>
      <c r="H119" s="32"/>
      <c r="I119" s="101"/>
      <c r="J119" s="32"/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31" s="2" customFormat="1" ht="12" customHeight="1">
      <c r="A120" s="32"/>
      <c r="B120" s="33"/>
      <c r="C120" s="27" t="s">
        <v>16</v>
      </c>
      <c r="D120" s="32"/>
      <c r="E120" s="32"/>
      <c r="F120" s="32"/>
      <c r="G120" s="32"/>
      <c r="H120" s="32"/>
      <c r="I120" s="101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31" s="2" customFormat="1" ht="16.5" customHeight="1">
      <c r="A121" s="32"/>
      <c r="B121" s="33"/>
      <c r="C121" s="32"/>
      <c r="D121" s="32"/>
      <c r="E121" s="273" t="str">
        <f>E7</f>
        <v>ZŠ ČSA - Oprava sociálního zařízení</v>
      </c>
      <c r="F121" s="274"/>
      <c r="G121" s="274"/>
      <c r="H121" s="274"/>
      <c r="I121" s="101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31" s="1" customFormat="1" ht="12" customHeight="1">
      <c r="B122" s="20"/>
      <c r="C122" s="27" t="s">
        <v>97</v>
      </c>
      <c r="I122" s="98"/>
      <c r="L122" s="20"/>
    </row>
    <row r="123" spans="1:31" s="2" customFormat="1" ht="16.5" customHeight="1">
      <c r="A123" s="32"/>
      <c r="B123" s="33"/>
      <c r="C123" s="32"/>
      <c r="D123" s="32"/>
      <c r="E123" s="273" t="s">
        <v>98</v>
      </c>
      <c r="F123" s="272"/>
      <c r="G123" s="272"/>
      <c r="H123" s="272"/>
      <c r="I123" s="101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12" customHeight="1">
      <c r="A124" s="32"/>
      <c r="B124" s="33"/>
      <c r="C124" s="27" t="s">
        <v>99</v>
      </c>
      <c r="D124" s="32"/>
      <c r="E124" s="32"/>
      <c r="F124" s="32"/>
      <c r="G124" s="32"/>
      <c r="H124" s="32"/>
      <c r="I124" s="101"/>
      <c r="J124" s="32"/>
      <c r="K124" s="32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31" s="2" customFormat="1" ht="16.5" customHeight="1">
      <c r="A125" s="32"/>
      <c r="B125" s="33"/>
      <c r="C125" s="32"/>
      <c r="D125" s="32"/>
      <c r="E125" s="241" t="str">
        <f>E11</f>
        <v>002 - Technické prostředí budov - Zdravotechnika a vytápění</v>
      </c>
      <c r="F125" s="272"/>
      <c r="G125" s="272"/>
      <c r="H125" s="272"/>
      <c r="I125" s="101"/>
      <c r="J125" s="32"/>
      <c r="K125" s="32"/>
      <c r="L125" s="4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31" s="2" customFormat="1" ht="6.95" customHeight="1">
      <c r="A126" s="32"/>
      <c r="B126" s="33"/>
      <c r="C126" s="32"/>
      <c r="D126" s="32"/>
      <c r="E126" s="32"/>
      <c r="F126" s="32"/>
      <c r="G126" s="32"/>
      <c r="H126" s="32"/>
      <c r="I126" s="101"/>
      <c r="J126" s="32"/>
      <c r="K126" s="32"/>
      <c r="L126" s="4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31" s="2" customFormat="1" ht="12" customHeight="1">
      <c r="A127" s="32"/>
      <c r="B127" s="33"/>
      <c r="C127" s="27" t="s">
        <v>20</v>
      </c>
      <c r="D127" s="32"/>
      <c r="E127" s="32"/>
      <c r="F127" s="25" t="str">
        <f>F14</f>
        <v xml:space="preserve"> </v>
      </c>
      <c r="G127" s="32"/>
      <c r="H127" s="32"/>
      <c r="I127" s="102" t="s">
        <v>22</v>
      </c>
      <c r="J127" s="55" t="str">
        <f>IF(J14="","",J14)</f>
        <v>2. 1. 2020</v>
      </c>
      <c r="K127" s="32"/>
      <c r="L127" s="4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2" customFormat="1" ht="6.95" customHeight="1">
      <c r="A128" s="32"/>
      <c r="B128" s="33"/>
      <c r="C128" s="32"/>
      <c r="D128" s="32"/>
      <c r="E128" s="32"/>
      <c r="F128" s="32"/>
      <c r="G128" s="32"/>
      <c r="H128" s="32"/>
      <c r="I128" s="101"/>
      <c r="J128" s="32"/>
      <c r="K128" s="32"/>
      <c r="L128" s="4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5" s="2" customFormat="1" ht="15.2" customHeight="1">
      <c r="A129" s="32"/>
      <c r="B129" s="33"/>
      <c r="C129" s="27" t="s">
        <v>24</v>
      </c>
      <c r="D129" s="32"/>
      <c r="E129" s="32"/>
      <c r="F129" s="25" t="str">
        <f>E17</f>
        <v>Město Bohumín</v>
      </c>
      <c r="G129" s="32"/>
      <c r="H129" s="32"/>
      <c r="I129" s="102" t="s">
        <v>30</v>
      </c>
      <c r="J129" s="30" t="str">
        <f>E23</f>
        <v>RP Projekt s.r.o.</v>
      </c>
      <c r="K129" s="32"/>
      <c r="L129" s="4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pans="1:65" s="2" customFormat="1" ht="15.2" customHeight="1">
      <c r="A130" s="32"/>
      <c r="B130" s="33"/>
      <c r="C130" s="27" t="s">
        <v>28</v>
      </c>
      <c r="D130" s="32"/>
      <c r="E130" s="32"/>
      <c r="F130" s="25" t="str">
        <f>IF(E20="","",E20)</f>
        <v>Vyplň údaj</v>
      </c>
      <c r="G130" s="32"/>
      <c r="H130" s="32"/>
      <c r="I130" s="102" t="s">
        <v>33</v>
      </c>
      <c r="J130" s="30" t="str">
        <f>E26</f>
        <v xml:space="preserve"> </v>
      </c>
      <c r="K130" s="32"/>
      <c r="L130" s="4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  <row r="131" spans="1:65" s="2" customFormat="1" ht="10.35" customHeight="1">
      <c r="A131" s="32"/>
      <c r="B131" s="33"/>
      <c r="C131" s="32"/>
      <c r="D131" s="32"/>
      <c r="E131" s="32"/>
      <c r="F131" s="32"/>
      <c r="G131" s="32"/>
      <c r="H131" s="32"/>
      <c r="I131" s="101"/>
      <c r="J131" s="32"/>
      <c r="K131" s="32"/>
      <c r="L131" s="4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</row>
    <row r="132" spans="1:65" s="11" customFormat="1" ht="29.25" customHeight="1">
      <c r="A132" s="141"/>
      <c r="B132" s="142"/>
      <c r="C132" s="143" t="s">
        <v>123</v>
      </c>
      <c r="D132" s="144" t="s">
        <v>60</v>
      </c>
      <c r="E132" s="144" t="s">
        <v>56</v>
      </c>
      <c r="F132" s="144" t="s">
        <v>57</v>
      </c>
      <c r="G132" s="144" t="s">
        <v>124</v>
      </c>
      <c r="H132" s="144" t="s">
        <v>125</v>
      </c>
      <c r="I132" s="145" t="s">
        <v>126</v>
      </c>
      <c r="J132" s="144" t="s">
        <v>103</v>
      </c>
      <c r="K132" s="146" t="s">
        <v>127</v>
      </c>
      <c r="L132" s="147"/>
      <c r="M132" s="62" t="s">
        <v>1</v>
      </c>
      <c r="N132" s="63" t="s">
        <v>39</v>
      </c>
      <c r="O132" s="63" t="s">
        <v>128</v>
      </c>
      <c r="P132" s="63" t="s">
        <v>129</v>
      </c>
      <c r="Q132" s="63" t="s">
        <v>130</v>
      </c>
      <c r="R132" s="63" t="s">
        <v>131</v>
      </c>
      <c r="S132" s="63" t="s">
        <v>132</v>
      </c>
      <c r="T132" s="64" t="s">
        <v>133</v>
      </c>
      <c r="U132" s="141"/>
      <c r="V132" s="141"/>
      <c r="W132" s="141"/>
      <c r="X132" s="141"/>
      <c r="Y132" s="141"/>
      <c r="Z132" s="141"/>
      <c r="AA132" s="141"/>
      <c r="AB132" s="141"/>
      <c r="AC132" s="141"/>
      <c r="AD132" s="141"/>
      <c r="AE132" s="141"/>
    </row>
    <row r="133" spans="1:65" s="2" customFormat="1" ht="22.9" customHeight="1">
      <c r="A133" s="32"/>
      <c r="B133" s="33"/>
      <c r="C133" s="69" t="s">
        <v>134</v>
      </c>
      <c r="D133" s="32"/>
      <c r="E133" s="32"/>
      <c r="F133" s="32"/>
      <c r="G133" s="32"/>
      <c r="H133" s="32"/>
      <c r="I133" s="101"/>
      <c r="J133" s="148">
        <f>BK133</f>
        <v>0</v>
      </c>
      <c r="K133" s="32"/>
      <c r="L133" s="33"/>
      <c r="M133" s="65"/>
      <c r="N133" s="56"/>
      <c r="O133" s="66"/>
      <c r="P133" s="149">
        <f>P134+P163+P352</f>
        <v>0</v>
      </c>
      <c r="Q133" s="66"/>
      <c r="R133" s="149">
        <f>R134+R163+R352</f>
        <v>1.0434705</v>
      </c>
      <c r="S133" s="66"/>
      <c r="T133" s="150">
        <f>T134+T163+T352</f>
        <v>3.2072700000000003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7" t="s">
        <v>74</v>
      </c>
      <c r="AU133" s="17" t="s">
        <v>105</v>
      </c>
      <c r="BK133" s="151">
        <f>BK134+BK163+BK352</f>
        <v>0</v>
      </c>
    </row>
    <row r="134" spans="1:65" s="12" customFormat="1" ht="25.9" customHeight="1">
      <c r="B134" s="152"/>
      <c r="D134" s="153" t="s">
        <v>74</v>
      </c>
      <c r="E134" s="154" t="s">
        <v>135</v>
      </c>
      <c r="F134" s="154" t="s">
        <v>136</v>
      </c>
      <c r="I134" s="155"/>
      <c r="J134" s="156">
        <f>BK134</f>
        <v>0</v>
      </c>
      <c r="L134" s="152"/>
      <c r="M134" s="157"/>
      <c r="N134" s="158"/>
      <c r="O134" s="158"/>
      <c r="P134" s="159">
        <f>P135+P141+P150+P160</f>
        <v>0</v>
      </c>
      <c r="Q134" s="158"/>
      <c r="R134" s="159">
        <f>R135+R141+R150+R160</f>
        <v>0.32601049999999998</v>
      </c>
      <c r="S134" s="158"/>
      <c r="T134" s="160">
        <f>T135+T141+T150+T160</f>
        <v>0.88500000000000001</v>
      </c>
      <c r="AR134" s="153" t="s">
        <v>82</v>
      </c>
      <c r="AT134" s="161" t="s">
        <v>74</v>
      </c>
      <c r="AU134" s="161" t="s">
        <v>75</v>
      </c>
      <c r="AY134" s="153" t="s">
        <v>137</v>
      </c>
      <c r="BK134" s="162">
        <f>BK135+BK141+BK150+BK160</f>
        <v>0</v>
      </c>
    </row>
    <row r="135" spans="1:65" s="12" customFormat="1" ht="22.9" customHeight="1">
      <c r="B135" s="152"/>
      <c r="D135" s="153" t="s">
        <v>74</v>
      </c>
      <c r="E135" s="163" t="s">
        <v>138</v>
      </c>
      <c r="F135" s="163" t="s">
        <v>139</v>
      </c>
      <c r="I135" s="155"/>
      <c r="J135" s="164">
        <f>BK135</f>
        <v>0</v>
      </c>
      <c r="L135" s="152"/>
      <c r="M135" s="157"/>
      <c r="N135" s="158"/>
      <c r="O135" s="158"/>
      <c r="P135" s="159">
        <f>SUM(P136:P140)</f>
        <v>0</v>
      </c>
      <c r="Q135" s="158"/>
      <c r="R135" s="159">
        <f>SUM(R136:R140)</f>
        <v>0.32601049999999998</v>
      </c>
      <c r="S135" s="158"/>
      <c r="T135" s="160">
        <f>SUM(T136:T140)</f>
        <v>0</v>
      </c>
      <c r="AR135" s="153" t="s">
        <v>82</v>
      </c>
      <c r="AT135" s="161" t="s">
        <v>74</v>
      </c>
      <c r="AU135" s="161" t="s">
        <v>82</v>
      </c>
      <c r="AY135" s="153" t="s">
        <v>137</v>
      </c>
      <c r="BK135" s="162">
        <f>SUM(BK136:BK140)</f>
        <v>0</v>
      </c>
    </row>
    <row r="136" spans="1:65" s="2" customFormat="1" ht="24" customHeight="1">
      <c r="A136" s="32"/>
      <c r="B136" s="165"/>
      <c r="C136" s="166" t="s">
        <v>82</v>
      </c>
      <c r="D136" s="166" t="s">
        <v>140</v>
      </c>
      <c r="E136" s="167" t="s">
        <v>571</v>
      </c>
      <c r="F136" s="168" t="s">
        <v>572</v>
      </c>
      <c r="G136" s="169" t="s">
        <v>143</v>
      </c>
      <c r="H136" s="170">
        <v>7.85</v>
      </c>
      <c r="I136" s="171"/>
      <c r="J136" s="172">
        <f>ROUND(I136*H136,2)</f>
        <v>0</v>
      </c>
      <c r="K136" s="168" t="s">
        <v>144</v>
      </c>
      <c r="L136" s="33"/>
      <c r="M136" s="173" t="s">
        <v>1</v>
      </c>
      <c r="N136" s="174" t="s">
        <v>40</v>
      </c>
      <c r="O136" s="58"/>
      <c r="P136" s="175">
        <f>O136*H136</f>
        <v>0</v>
      </c>
      <c r="Q136" s="175">
        <v>4.1529999999999997E-2</v>
      </c>
      <c r="R136" s="175">
        <f>Q136*H136</f>
        <v>0.32601049999999998</v>
      </c>
      <c r="S136" s="175">
        <v>0</v>
      </c>
      <c r="T136" s="176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77" t="s">
        <v>145</v>
      </c>
      <c r="AT136" s="177" t="s">
        <v>140</v>
      </c>
      <c r="AU136" s="177" t="s">
        <v>84</v>
      </c>
      <c r="AY136" s="17" t="s">
        <v>137</v>
      </c>
      <c r="BE136" s="178">
        <f>IF(N136="základní",J136,0)</f>
        <v>0</v>
      </c>
      <c r="BF136" s="178">
        <f>IF(N136="snížená",J136,0)</f>
        <v>0</v>
      </c>
      <c r="BG136" s="178">
        <f>IF(N136="zákl. přenesená",J136,0)</f>
        <v>0</v>
      </c>
      <c r="BH136" s="178">
        <f>IF(N136="sníž. přenesená",J136,0)</f>
        <v>0</v>
      </c>
      <c r="BI136" s="178">
        <f>IF(N136="nulová",J136,0)</f>
        <v>0</v>
      </c>
      <c r="BJ136" s="17" t="s">
        <v>82</v>
      </c>
      <c r="BK136" s="178">
        <f>ROUND(I136*H136,2)</f>
        <v>0</v>
      </c>
      <c r="BL136" s="17" t="s">
        <v>145</v>
      </c>
      <c r="BM136" s="177" t="s">
        <v>573</v>
      </c>
    </row>
    <row r="137" spans="1:65" s="2" customFormat="1" ht="19.5">
      <c r="A137" s="32"/>
      <c r="B137" s="33"/>
      <c r="C137" s="32"/>
      <c r="D137" s="179" t="s">
        <v>147</v>
      </c>
      <c r="E137" s="32"/>
      <c r="F137" s="180" t="s">
        <v>574</v>
      </c>
      <c r="G137" s="32"/>
      <c r="H137" s="32"/>
      <c r="I137" s="101"/>
      <c r="J137" s="32"/>
      <c r="K137" s="32"/>
      <c r="L137" s="33"/>
      <c r="M137" s="181"/>
      <c r="N137" s="182"/>
      <c r="O137" s="58"/>
      <c r="P137" s="58"/>
      <c r="Q137" s="58"/>
      <c r="R137" s="58"/>
      <c r="S137" s="58"/>
      <c r="T137" s="59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7" t="s">
        <v>147</v>
      </c>
      <c r="AU137" s="17" t="s">
        <v>84</v>
      </c>
    </row>
    <row r="138" spans="1:65" s="14" customFormat="1">
      <c r="B138" s="190"/>
      <c r="D138" s="179" t="s">
        <v>149</v>
      </c>
      <c r="E138" s="191" t="s">
        <v>1</v>
      </c>
      <c r="F138" s="192" t="s">
        <v>575</v>
      </c>
      <c r="H138" s="193">
        <v>5.6</v>
      </c>
      <c r="I138" s="194"/>
      <c r="L138" s="190"/>
      <c r="M138" s="195"/>
      <c r="N138" s="196"/>
      <c r="O138" s="196"/>
      <c r="P138" s="196"/>
      <c r="Q138" s="196"/>
      <c r="R138" s="196"/>
      <c r="S138" s="196"/>
      <c r="T138" s="197"/>
      <c r="AT138" s="191" t="s">
        <v>149</v>
      </c>
      <c r="AU138" s="191" t="s">
        <v>84</v>
      </c>
      <c r="AV138" s="14" t="s">
        <v>84</v>
      </c>
      <c r="AW138" s="14" t="s">
        <v>32</v>
      </c>
      <c r="AX138" s="14" t="s">
        <v>75</v>
      </c>
      <c r="AY138" s="191" t="s">
        <v>137</v>
      </c>
    </row>
    <row r="139" spans="1:65" s="14" customFormat="1">
      <c r="B139" s="190"/>
      <c r="D139" s="179" t="s">
        <v>149</v>
      </c>
      <c r="E139" s="191" t="s">
        <v>1</v>
      </c>
      <c r="F139" s="192" t="s">
        <v>576</v>
      </c>
      <c r="H139" s="193">
        <v>2.25</v>
      </c>
      <c r="I139" s="194"/>
      <c r="L139" s="190"/>
      <c r="M139" s="195"/>
      <c r="N139" s="196"/>
      <c r="O139" s="196"/>
      <c r="P139" s="196"/>
      <c r="Q139" s="196"/>
      <c r="R139" s="196"/>
      <c r="S139" s="196"/>
      <c r="T139" s="197"/>
      <c r="AT139" s="191" t="s">
        <v>149</v>
      </c>
      <c r="AU139" s="191" t="s">
        <v>84</v>
      </c>
      <c r="AV139" s="14" t="s">
        <v>84</v>
      </c>
      <c r="AW139" s="14" t="s">
        <v>32</v>
      </c>
      <c r="AX139" s="14" t="s">
        <v>75</v>
      </c>
      <c r="AY139" s="191" t="s">
        <v>137</v>
      </c>
    </row>
    <row r="140" spans="1:65" s="15" customFormat="1">
      <c r="B140" s="198"/>
      <c r="D140" s="179" t="s">
        <v>149</v>
      </c>
      <c r="E140" s="199" t="s">
        <v>1</v>
      </c>
      <c r="F140" s="200" t="s">
        <v>164</v>
      </c>
      <c r="H140" s="201">
        <v>7.85</v>
      </c>
      <c r="I140" s="202"/>
      <c r="L140" s="198"/>
      <c r="M140" s="203"/>
      <c r="N140" s="204"/>
      <c r="O140" s="204"/>
      <c r="P140" s="204"/>
      <c r="Q140" s="204"/>
      <c r="R140" s="204"/>
      <c r="S140" s="204"/>
      <c r="T140" s="205"/>
      <c r="AT140" s="199" t="s">
        <v>149</v>
      </c>
      <c r="AU140" s="199" t="s">
        <v>84</v>
      </c>
      <c r="AV140" s="15" t="s">
        <v>145</v>
      </c>
      <c r="AW140" s="15" t="s">
        <v>32</v>
      </c>
      <c r="AX140" s="15" t="s">
        <v>82</v>
      </c>
      <c r="AY140" s="199" t="s">
        <v>137</v>
      </c>
    </row>
    <row r="141" spans="1:65" s="12" customFormat="1" ht="22.9" customHeight="1">
      <c r="B141" s="152"/>
      <c r="D141" s="153" t="s">
        <v>74</v>
      </c>
      <c r="E141" s="163" t="s">
        <v>209</v>
      </c>
      <c r="F141" s="163" t="s">
        <v>213</v>
      </c>
      <c r="I141" s="155"/>
      <c r="J141" s="164">
        <f>BK141</f>
        <v>0</v>
      </c>
      <c r="L141" s="152"/>
      <c r="M141" s="157"/>
      <c r="N141" s="158"/>
      <c r="O141" s="158"/>
      <c r="P141" s="159">
        <f>SUM(P142:P149)</f>
        <v>0</v>
      </c>
      <c r="Q141" s="158"/>
      <c r="R141" s="159">
        <f>SUM(R142:R149)</f>
        <v>0</v>
      </c>
      <c r="S141" s="158"/>
      <c r="T141" s="160">
        <f>SUM(T142:T149)</f>
        <v>0.88500000000000001</v>
      </c>
      <c r="AR141" s="153" t="s">
        <v>82</v>
      </c>
      <c r="AT141" s="161" t="s">
        <v>74</v>
      </c>
      <c r="AU141" s="161" t="s">
        <v>82</v>
      </c>
      <c r="AY141" s="153" t="s">
        <v>137</v>
      </c>
      <c r="BK141" s="162">
        <f>SUM(BK142:BK149)</f>
        <v>0</v>
      </c>
    </row>
    <row r="142" spans="1:65" s="2" customFormat="1" ht="16.5" customHeight="1">
      <c r="A142" s="32"/>
      <c r="B142" s="165"/>
      <c r="C142" s="166" t="s">
        <v>84</v>
      </c>
      <c r="D142" s="166" t="s">
        <v>140</v>
      </c>
      <c r="E142" s="167" t="s">
        <v>577</v>
      </c>
      <c r="F142" s="168" t="s">
        <v>578</v>
      </c>
      <c r="G142" s="169" t="s">
        <v>556</v>
      </c>
      <c r="H142" s="170">
        <v>40</v>
      </c>
      <c r="I142" s="171"/>
      <c r="J142" s="172">
        <f>ROUND(I142*H142,2)</f>
        <v>0</v>
      </c>
      <c r="K142" s="168" t="s">
        <v>1</v>
      </c>
      <c r="L142" s="33"/>
      <c r="M142" s="173" t="s">
        <v>1</v>
      </c>
      <c r="N142" s="174" t="s">
        <v>40</v>
      </c>
      <c r="O142" s="58"/>
      <c r="P142" s="175">
        <f>O142*H142</f>
        <v>0</v>
      </c>
      <c r="Q142" s="175">
        <v>0</v>
      </c>
      <c r="R142" s="175">
        <f>Q142*H142</f>
        <v>0</v>
      </c>
      <c r="S142" s="175">
        <v>0</v>
      </c>
      <c r="T142" s="176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77" t="s">
        <v>145</v>
      </c>
      <c r="AT142" s="177" t="s">
        <v>140</v>
      </c>
      <c r="AU142" s="177" t="s">
        <v>84</v>
      </c>
      <c r="AY142" s="17" t="s">
        <v>137</v>
      </c>
      <c r="BE142" s="178">
        <f>IF(N142="základní",J142,0)</f>
        <v>0</v>
      </c>
      <c r="BF142" s="178">
        <f>IF(N142="snížená",J142,0)</f>
        <v>0</v>
      </c>
      <c r="BG142" s="178">
        <f>IF(N142="zákl. přenesená",J142,0)</f>
        <v>0</v>
      </c>
      <c r="BH142" s="178">
        <f>IF(N142="sníž. přenesená",J142,0)</f>
        <v>0</v>
      </c>
      <c r="BI142" s="178">
        <f>IF(N142="nulová",J142,0)</f>
        <v>0</v>
      </c>
      <c r="BJ142" s="17" t="s">
        <v>82</v>
      </c>
      <c r="BK142" s="178">
        <f>ROUND(I142*H142,2)</f>
        <v>0</v>
      </c>
      <c r="BL142" s="17" t="s">
        <v>145</v>
      </c>
      <c r="BM142" s="177" t="s">
        <v>579</v>
      </c>
    </row>
    <row r="143" spans="1:65" s="2" customFormat="1">
      <c r="A143" s="32"/>
      <c r="B143" s="33"/>
      <c r="C143" s="32"/>
      <c r="D143" s="179" t="s">
        <v>147</v>
      </c>
      <c r="E143" s="32"/>
      <c r="F143" s="180" t="s">
        <v>578</v>
      </c>
      <c r="G143" s="32"/>
      <c r="H143" s="32"/>
      <c r="I143" s="101"/>
      <c r="J143" s="32"/>
      <c r="K143" s="32"/>
      <c r="L143" s="33"/>
      <c r="M143" s="181"/>
      <c r="N143" s="182"/>
      <c r="O143" s="58"/>
      <c r="P143" s="58"/>
      <c r="Q143" s="58"/>
      <c r="R143" s="58"/>
      <c r="S143" s="58"/>
      <c r="T143" s="59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T143" s="17" t="s">
        <v>147</v>
      </c>
      <c r="AU143" s="17" t="s">
        <v>84</v>
      </c>
    </row>
    <row r="144" spans="1:65" s="2" customFormat="1" ht="24" customHeight="1">
      <c r="A144" s="32"/>
      <c r="B144" s="165"/>
      <c r="C144" s="166" t="s">
        <v>169</v>
      </c>
      <c r="D144" s="166" t="s">
        <v>140</v>
      </c>
      <c r="E144" s="167" t="s">
        <v>580</v>
      </c>
      <c r="F144" s="168" t="s">
        <v>581</v>
      </c>
      <c r="G144" s="169" t="s">
        <v>458</v>
      </c>
      <c r="H144" s="170">
        <v>80</v>
      </c>
      <c r="I144" s="171"/>
      <c r="J144" s="172">
        <f>ROUND(I144*H144,2)</f>
        <v>0</v>
      </c>
      <c r="K144" s="168" t="s">
        <v>144</v>
      </c>
      <c r="L144" s="33"/>
      <c r="M144" s="173" t="s">
        <v>1</v>
      </c>
      <c r="N144" s="174" t="s">
        <v>40</v>
      </c>
      <c r="O144" s="58"/>
      <c r="P144" s="175">
        <f>O144*H144</f>
        <v>0</v>
      </c>
      <c r="Q144" s="175">
        <v>0</v>
      </c>
      <c r="R144" s="175">
        <f>Q144*H144</f>
        <v>0</v>
      </c>
      <c r="S144" s="175">
        <v>6.0000000000000001E-3</v>
      </c>
      <c r="T144" s="176">
        <f>S144*H144</f>
        <v>0.48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77" t="s">
        <v>145</v>
      </c>
      <c r="AT144" s="177" t="s">
        <v>140</v>
      </c>
      <c r="AU144" s="177" t="s">
        <v>84</v>
      </c>
      <c r="AY144" s="17" t="s">
        <v>137</v>
      </c>
      <c r="BE144" s="178">
        <f>IF(N144="základní",J144,0)</f>
        <v>0</v>
      </c>
      <c r="BF144" s="178">
        <f>IF(N144="snížená",J144,0)</f>
        <v>0</v>
      </c>
      <c r="BG144" s="178">
        <f>IF(N144="zákl. přenesená",J144,0)</f>
        <v>0</v>
      </c>
      <c r="BH144" s="178">
        <f>IF(N144="sníž. přenesená",J144,0)</f>
        <v>0</v>
      </c>
      <c r="BI144" s="178">
        <f>IF(N144="nulová",J144,0)</f>
        <v>0</v>
      </c>
      <c r="BJ144" s="17" t="s">
        <v>82</v>
      </c>
      <c r="BK144" s="178">
        <f>ROUND(I144*H144,2)</f>
        <v>0</v>
      </c>
      <c r="BL144" s="17" t="s">
        <v>145</v>
      </c>
      <c r="BM144" s="177" t="s">
        <v>582</v>
      </c>
    </row>
    <row r="145" spans="1:65" s="2" customFormat="1" ht="19.5">
      <c r="A145" s="32"/>
      <c r="B145" s="33"/>
      <c r="C145" s="32"/>
      <c r="D145" s="179" t="s">
        <v>147</v>
      </c>
      <c r="E145" s="32"/>
      <c r="F145" s="180" t="s">
        <v>583</v>
      </c>
      <c r="G145" s="32"/>
      <c r="H145" s="32"/>
      <c r="I145" s="101"/>
      <c r="J145" s="32"/>
      <c r="K145" s="32"/>
      <c r="L145" s="33"/>
      <c r="M145" s="181"/>
      <c r="N145" s="182"/>
      <c r="O145" s="58"/>
      <c r="P145" s="58"/>
      <c r="Q145" s="58"/>
      <c r="R145" s="58"/>
      <c r="S145" s="58"/>
      <c r="T145" s="59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T145" s="17" t="s">
        <v>147</v>
      </c>
      <c r="AU145" s="17" t="s">
        <v>84</v>
      </c>
    </row>
    <row r="146" spans="1:65" s="14" customFormat="1">
      <c r="B146" s="190"/>
      <c r="D146" s="179" t="s">
        <v>149</v>
      </c>
      <c r="E146" s="191" t="s">
        <v>1</v>
      </c>
      <c r="F146" s="192" t="s">
        <v>584</v>
      </c>
      <c r="H146" s="193">
        <v>80</v>
      </c>
      <c r="I146" s="194"/>
      <c r="L146" s="190"/>
      <c r="M146" s="195"/>
      <c r="N146" s="196"/>
      <c r="O146" s="196"/>
      <c r="P146" s="196"/>
      <c r="Q146" s="196"/>
      <c r="R146" s="196"/>
      <c r="S146" s="196"/>
      <c r="T146" s="197"/>
      <c r="AT146" s="191" t="s">
        <v>149</v>
      </c>
      <c r="AU146" s="191" t="s">
        <v>84</v>
      </c>
      <c r="AV146" s="14" t="s">
        <v>84</v>
      </c>
      <c r="AW146" s="14" t="s">
        <v>32</v>
      </c>
      <c r="AX146" s="14" t="s">
        <v>82</v>
      </c>
      <c r="AY146" s="191" t="s">
        <v>137</v>
      </c>
    </row>
    <row r="147" spans="1:65" s="2" customFormat="1" ht="24" customHeight="1">
      <c r="A147" s="32"/>
      <c r="B147" s="165"/>
      <c r="C147" s="166" t="s">
        <v>145</v>
      </c>
      <c r="D147" s="166" t="s">
        <v>140</v>
      </c>
      <c r="E147" s="167" t="s">
        <v>585</v>
      </c>
      <c r="F147" s="168" t="s">
        <v>586</v>
      </c>
      <c r="G147" s="169" t="s">
        <v>458</v>
      </c>
      <c r="H147" s="170">
        <v>15</v>
      </c>
      <c r="I147" s="171"/>
      <c r="J147" s="172">
        <f>ROUND(I147*H147,2)</f>
        <v>0</v>
      </c>
      <c r="K147" s="168" t="s">
        <v>144</v>
      </c>
      <c r="L147" s="33"/>
      <c r="M147" s="173" t="s">
        <v>1</v>
      </c>
      <c r="N147" s="174" t="s">
        <v>40</v>
      </c>
      <c r="O147" s="58"/>
      <c r="P147" s="175">
        <f>O147*H147</f>
        <v>0</v>
      </c>
      <c r="Q147" s="175">
        <v>0</v>
      </c>
      <c r="R147" s="175">
        <f>Q147*H147</f>
        <v>0</v>
      </c>
      <c r="S147" s="175">
        <v>2.7E-2</v>
      </c>
      <c r="T147" s="176">
        <f>S147*H147</f>
        <v>0.40499999999999997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77" t="s">
        <v>145</v>
      </c>
      <c r="AT147" s="177" t="s">
        <v>140</v>
      </c>
      <c r="AU147" s="177" t="s">
        <v>84</v>
      </c>
      <c r="AY147" s="17" t="s">
        <v>137</v>
      </c>
      <c r="BE147" s="178">
        <f>IF(N147="základní",J147,0)</f>
        <v>0</v>
      </c>
      <c r="BF147" s="178">
        <f>IF(N147="snížená",J147,0)</f>
        <v>0</v>
      </c>
      <c r="BG147" s="178">
        <f>IF(N147="zákl. přenesená",J147,0)</f>
        <v>0</v>
      </c>
      <c r="BH147" s="178">
        <f>IF(N147="sníž. přenesená",J147,0)</f>
        <v>0</v>
      </c>
      <c r="BI147" s="178">
        <f>IF(N147="nulová",J147,0)</f>
        <v>0</v>
      </c>
      <c r="BJ147" s="17" t="s">
        <v>82</v>
      </c>
      <c r="BK147" s="178">
        <f>ROUND(I147*H147,2)</f>
        <v>0</v>
      </c>
      <c r="BL147" s="17" t="s">
        <v>145</v>
      </c>
      <c r="BM147" s="177" t="s">
        <v>587</v>
      </c>
    </row>
    <row r="148" spans="1:65" s="2" customFormat="1" ht="19.5">
      <c r="A148" s="32"/>
      <c r="B148" s="33"/>
      <c r="C148" s="32"/>
      <c r="D148" s="179" t="s">
        <v>147</v>
      </c>
      <c r="E148" s="32"/>
      <c r="F148" s="180" t="s">
        <v>588</v>
      </c>
      <c r="G148" s="32"/>
      <c r="H148" s="32"/>
      <c r="I148" s="101"/>
      <c r="J148" s="32"/>
      <c r="K148" s="32"/>
      <c r="L148" s="33"/>
      <c r="M148" s="181"/>
      <c r="N148" s="182"/>
      <c r="O148" s="58"/>
      <c r="P148" s="58"/>
      <c r="Q148" s="58"/>
      <c r="R148" s="58"/>
      <c r="S148" s="58"/>
      <c r="T148" s="59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T148" s="17" t="s">
        <v>147</v>
      </c>
      <c r="AU148" s="17" t="s">
        <v>84</v>
      </c>
    </row>
    <row r="149" spans="1:65" s="14" customFormat="1">
      <c r="B149" s="190"/>
      <c r="D149" s="179" t="s">
        <v>149</v>
      </c>
      <c r="E149" s="191" t="s">
        <v>1</v>
      </c>
      <c r="F149" s="192" t="s">
        <v>589</v>
      </c>
      <c r="H149" s="193">
        <v>15</v>
      </c>
      <c r="I149" s="194"/>
      <c r="L149" s="190"/>
      <c r="M149" s="195"/>
      <c r="N149" s="196"/>
      <c r="O149" s="196"/>
      <c r="P149" s="196"/>
      <c r="Q149" s="196"/>
      <c r="R149" s="196"/>
      <c r="S149" s="196"/>
      <c r="T149" s="197"/>
      <c r="AT149" s="191" t="s">
        <v>149</v>
      </c>
      <c r="AU149" s="191" t="s">
        <v>84</v>
      </c>
      <c r="AV149" s="14" t="s">
        <v>84</v>
      </c>
      <c r="AW149" s="14" t="s">
        <v>32</v>
      </c>
      <c r="AX149" s="14" t="s">
        <v>82</v>
      </c>
      <c r="AY149" s="191" t="s">
        <v>137</v>
      </c>
    </row>
    <row r="150" spans="1:65" s="12" customFormat="1" ht="22.9" customHeight="1">
      <c r="B150" s="152"/>
      <c r="D150" s="153" t="s">
        <v>74</v>
      </c>
      <c r="E150" s="163" t="s">
        <v>251</v>
      </c>
      <c r="F150" s="163" t="s">
        <v>252</v>
      </c>
      <c r="I150" s="155"/>
      <c r="J150" s="164">
        <f>BK150</f>
        <v>0</v>
      </c>
      <c r="L150" s="152"/>
      <c r="M150" s="157"/>
      <c r="N150" s="158"/>
      <c r="O150" s="158"/>
      <c r="P150" s="159">
        <f>SUM(P151:P159)</f>
        <v>0</v>
      </c>
      <c r="Q150" s="158"/>
      <c r="R150" s="159">
        <f>SUM(R151:R159)</f>
        <v>0</v>
      </c>
      <c r="S150" s="158"/>
      <c r="T150" s="160">
        <f>SUM(T151:T159)</f>
        <v>0</v>
      </c>
      <c r="AR150" s="153" t="s">
        <v>82</v>
      </c>
      <c r="AT150" s="161" t="s">
        <v>74</v>
      </c>
      <c r="AU150" s="161" t="s">
        <v>82</v>
      </c>
      <c r="AY150" s="153" t="s">
        <v>137</v>
      </c>
      <c r="BK150" s="162">
        <f>SUM(BK151:BK159)</f>
        <v>0</v>
      </c>
    </row>
    <row r="151" spans="1:65" s="2" customFormat="1" ht="24" customHeight="1">
      <c r="A151" s="32"/>
      <c r="B151" s="165"/>
      <c r="C151" s="166" t="s">
        <v>179</v>
      </c>
      <c r="D151" s="166" t="s">
        <v>140</v>
      </c>
      <c r="E151" s="167" t="s">
        <v>254</v>
      </c>
      <c r="F151" s="168" t="s">
        <v>255</v>
      </c>
      <c r="G151" s="169" t="s">
        <v>256</v>
      </c>
      <c r="H151" s="170">
        <v>3.2069999999999999</v>
      </c>
      <c r="I151" s="171"/>
      <c r="J151" s="172">
        <f>ROUND(I151*H151,2)</f>
        <v>0</v>
      </c>
      <c r="K151" s="168" t="s">
        <v>144</v>
      </c>
      <c r="L151" s="33"/>
      <c r="M151" s="173" t="s">
        <v>1</v>
      </c>
      <c r="N151" s="174" t="s">
        <v>40</v>
      </c>
      <c r="O151" s="58"/>
      <c r="P151" s="175">
        <f>O151*H151</f>
        <v>0</v>
      </c>
      <c r="Q151" s="175">
        <v>0</v>
      </c>
      <c r="R151" s="175">
        <f>Q151*H151</f>
        <v>0</v>
      </c>
      <c r="S151" s="175">
        <v>0</v>
      </c>
      <c r="T151" s="176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77" t="s">
        <v>145</v>
      </c>
      <c r="AT151" s="177" t="s">
        <v>140</v>
      </c>
      <c r="AU151" s="177" t="s">
        <v>84</v>
      </c>
      <c r="AY151" s="17" t="s">
        <v>137</v>
      </c>
      <c r="BE151" s="178">
        <f>IF(N151="základní",J151,0)</f>
        <v>0</v>
      </c>
      <c r="BF151" s="178">
        <f>IF(N151="snížená",J151,0)</f>
        <v>0</v>
      </c>
      <c r="BG151" s="178">
        <f>IF(N151="zákl. přenesená",J151,0)</f>
        <v>0</v>
      </c>
      <c r="BH151" s="178">
        <f>IF(N151="sníž. přenesená",J151,0)</f>
        <v>0</v>
      </c>
      <c r="BI151" s="178">
        <f>IF(N151="nulová",J151,0)</f>
        <v>0</v>
      </c>
      <c r="BJ151" s="17" t="s">
        <v>82</v>
      </c>
      <c r="BK151" s="178">
        <f>ROUND(I151*H151,2)</f>
        <v>0</v>
      </c>
      <c r="BL151" s="17" t="s">
        <v>145</v>
      </c>
      <c r="BM151" s="177" t="s">
        <v>590</v>
      </c>
    </row>
    <row r="152" spans="1:65" s="2" customFormat="1" ht="19.5">
      <c r="A152" s="32"/>
      <c r="B152" s="33"/>
      <c r="C152" s="32"/>
      <c r="D152" s="179" t="s">
        <v>147</v>
      </c>
      <c r="E152" s="32"/>
      <c r="F152" s="180" t="s">
        <v>258</v>
      </c>
      <c r="G152" s="32"/>
      <c r="H152" s="32"/>
      <c r="I152" s="101"/>
      <c r="J152" s="32"/>
      <c r="K152" s="32"/>
      <c r="L152" s="33"/>
      <c r="M152" s="181"/>
      <c r="N152" s="182"/>
      <c r="O152" s="58"/>
      <c r="P152" s="58"/>
      <c r="Q152" s="58"/>
      <c r="R152" s="58"/>
      <c r="S152" s="58"/>
      <c r="T152" s="59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T152" s="17" t="s">
        <v>147</v>
      </c>
      <c r="AU152" s="17" t="s">
        <v>84</v>
      </c>
    </row>
    <row r="153" spans="1:65" s="2" customFormat="1" ht="24" customHeight="1">
      <c r="A153" s="32"/>
      <c r="B153" s="165"/>
      <c r="C153" s="166" t="s">
        <v>138</v>
      </c>
      <c r="D153" s="166" t="s">
        <v>140</v>
      </c>
      <c r="E153" s="167" t="s">
        <v>265</v>
      </c>
      <c r="F153" s="168" t="s">
        <v>266</v>
      </c>
      <c r="G153" s="169" t="s">
        <v>256</v>
      </c>
      <c r="H153" s="170">
        <v>28.863</v>
      </c>
      <c r="I153" s="171"/>
      <c r="J153" s="172">
        <f>ROUND(I153*H153,2)</f>
        <v>0</v>
      </c>
      <c r="K153" s="168" t="s">
        <v>144</v>
      </c>
      <c r="L153" s="33"/>
      <c r="M153" s="173" t="s">
        <v>1</v>
      </c>
      <c r="N153" s="174" t="s">
        <v>40</v>
      </c>
      <c r="O153" s="58"/>
      <c r="P153" s="175">
        <f>O153*H153</f>
        <v>0</v>
      </c>
      <c r="Q153" s="175">
        <v>0</v>
      </c>
      <c r="R153" s="175">
        <f>Q153*H153</f>
        <v>0</v>
      </c>
      <c r="S153" s="175">
        <v>0</v>
      </c>
      <c r="T153" s="176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77" t="s">
        <v>145</v>
      </c>
      <c r="AT153" s="177" t="s">
        <v>140</v>
      </c>
      <c r="AU153" s="177" t="s">
        <v>84</v>
      </c>
      <c r="AY153" s="17" t="s">
        <v>137</v>
      </c>
      <c r="BE153" s="178">
        <f>IF(N153="základní",J153,0)</f>
        <v>0</v>
      </c>
      <c r="BF153" s="178">
        <f>IF(N153="snížená",J153,0)</f>
        <v>0</v>
      </c>
      <c r="BG153" s="178">
        <f>IF(N153="zákl. přenesená",J153,0)</f>
        <v>0</v>
      </c>
      <c r="BH153" s="178">
        <f>IF(N153="sníž. přenesená",J153,0)</f>
        <v>0</v>
      </c>
      <c r="BI153" s="178">
        <f>IF(N153="nulová",J153,0)</f>
        <v>0</v>
      </c>
      <c r="BJ153" s="17" t="s">
        <v>82</v>
      </c>
      <c r="BK153" s="178">
        <f>ROUND(I153*H153,2)</f>
        <v>0</v>
      </c>
      <c r="BL153" s="17" t="s">
        <v>145</v>
      </c>
      <c r="BM153" s="177" t="s">
        <v>591</v>
      </c>
    </row>
    <row r="154" spans="1:65" s="2" customFormat="1" ht="29.25">
      <c r="A154" s="32"/>
      <c r="B154" s="33"/>
      <c r="C154" s="32"/>
      <c r="D154" s="179" t="s">
        <v>147</v>
      </c>
      <c r="E154" s="32"/>
      <c r="F154" s="180" t="s">
        <v>268</v>
      </c>
      <c r="G154" s="32"/>
      <c r="H154" s="32"/>
      <c r="I154" s="101"/>
      <c r="J154" s="32"/>
      <c r="K154" s="32"/>
      <c r="L154" s="33"/>
      <c r="M154" s="181"/>
      <c r="N154" s="182"/>
      <c r="O154" s="58"/>
      <c r="P154" s="58"/>
      <c r="Q154" s="58"/>
      <c r="R154" s="58"/>
      <c r="S154" s="58"/>
      <c r="T154" s="59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T154" s="17" t="s">
        <v>147</v>
      </c>
      <c r="AU154" s="17" t="s">
        <v>84</v>
      </c>
    </row>
    <row r="155" spans="1:65" s="14" customFormat="1">
      <c r="B155" s="190"/>
      <c r="D155" s="179" t="s">
        <v>149</v>
      </c>
      <c r="F155" s="192" t="s">
        <v>592</v>
      </c>
      <c r="H155" s="193">
        <v>28.863</v>
      </c>
      <c r="I155" s="194"/>
      <c r="L155" s="190"/>
      <c r="M155" s="195"/>
      <c r="N155" s="196"/>
      <c r="O155" s="196"/>
      <c r="P155" s="196"/>
      <c r="Q155" s="196"/>
      <c r="R155" s="196"/>
      <c r="S155" s="196"/>
      <c r="T155" s="197"/>
      <c r="AT155" s="191" t="s">
        <v>149</v>
      </c>
      <c r="AU155" s="191" t="s">
        <v>84</v>
      </c>
      <c r="AV155" s="14" t="s">
        <v>84</v>
      </c>
      <c r="AW155" s="14" t="s">
        <v>3</v>
      </c>
      <c r="AX155" s="14" t="s">
        <v>82</v>
      </c>
      <c r="AY155" s="191" t="s">
        <v>137</v>
      </c>
    </row>
    <row r="156" spans="1:65" s="2" customFormat="1" ht="24" customHeight="1">
      <c r="A156" s="32"/>
      <c r="B156" s="165"/>
      <c r="C156" s="166" t="s">
        <v>196</v>
      </c>
      <c r="D156" s="166" t="s">
        <v>140</v>
      </c>
      <c r="E156" s="167" t="s">
        <v>260</v>
      </c>
      <c r="F156" s="168" t="s">
        <v>261</v>
      </c>
      <c r="G156" s="169" t="s">
        <v>256</v>
      </c>
      <c r="H156" s="170">
        <v>3.2069999999999999</v>
      </c>
      <c r="I156" s="171"/>
      <c r="J156" s="172">
        <f>ROUND(I156*H156,2)</f>
        <v>0</v>
      </c>
      <c r="K156" s="168" t="s">
        <v>144</v>
      </c>
      <c r="L156" s="33"/>
      <c r="M156" s="173" t="s">
        <v>1</v>
      </c>
      <c r="N156" s="174" t="s">
        <v>40</v>
      </c>
      <c r="O156" s="58"/>
      <c r="P156" s="175">
        <f>O156*H156</f>
        <v>0</v>
      </c>
      <c r="Q156" s="175">
        <v>0</v>
      </c>
      <c r="R156" s="175">
        <f>Q156*H156</f>
        <v>0</v>
      </c>
      <c r="S156" s="175">
        <v>0</v>
      </c>
      <c r="T156" s="176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77" t="s">
        <v>145</v>
      </c>
      <c r="AT156" s="177" t="s">
        <v>140</v>
      </c>
      <c r="AU156" s="177" t="s">
        <v>84</v>
      </c>
      <c r="AY156" s="17" t="s">
        <v>137</v>
      </c>
      <c r="BE156" s="178">
        <f>IF(N156="základní",J156,0)</f>
        <v>0</v>
      </c>
      <c r="BF156" s="178">
        <f>IF(N156="snížená",J156,0)</f>
        <v>0</v>
      </c>
      <c r="BG156" s="178">
        <f>IF(N156="zákl. přenesená",J156,0)</f>
        <v>0</v>
      </c>
      <c r="BH156" s="178">
        <f>IF(N156="sníž. přenesená",J156,0)</f>
        <v>0</v>
      </c>
      <c r="BI156" s="178">
        <f>IF(N156="nulová",J156,0)</f>
        <v>0</v>
      </c>
      <c r="BJ156" s="17" t="s">
        <v>82</v>
      </c>
      <c r="BK156" s="178">
        <f>ROUND(I156*H156,2)</f>
        <v>0</v>
      </c>
      <c r="BL156" s="17" t="s">
        <v>145</v>
      </c>
      <c r="BM156" s="177" t="s">
        <v>593</v>
      </c>
    </row>
    <row r="157" spans="1:65" s="2" customFormat="1" ht="19.5">
      <c r="A157" s="32"/>
      <c r="B157" s="33"/>
      <c r="C157" s="32"/>
      <c r="D157" s="179" t="s">
        <v>147</v>
      </c>
      <c r="E157" s="32"/>
      <c r="F157" s="180" t="s">
        <v>263</v>
      </c>
      <c r="G157" s="32"/>
      <c r="H157" s="32"/>
      <c r="I157" s="101"/>
      <c r="J157" s="32"/>
      <c r="K157" s="32"/>
      <c r="L157" s="33"/>
      <c r="M157" s="181"/>
      <c r="N157" s="182"/>
      <c r="O157" s="58"/>
      <c r="P157" s="58"/>
      <c r="Q157" s="58"/>
      <c r="R157" s="58"/>
      <c r="S157" s="58"/>
      <c r="T157" s="59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T157" s="17" t="s">
        <v>147</v>
      </c>
      <c r="AU157" s="17" t="s">
        <v>84</v>
      </c>
    </row>
    <row r="158" spans="1:65" s="2" customFormat="1" ht="24" customHeight="1">
      <c r="A158" s="32"/>
      <c r="B158" s="165"/>
      <c r="C158" s="166" t="s">
        <v>204</v>
      </c>
      <c r="D158" s="166" t="s">
        <v>140</v>
      </c>
      <c r="E158" s="167" t="s">
        <v>271</v>
      </c>
      <c r="F158" s="168" t="s">
        <v>272</v>
      </c>
      <c r="G158" s="169" t="s">
        <v>256</v>
      </c>
      <c r="H158" s="170">
        <v>3.2069999999999999</v>
      </c>
      <c r="I158" s="171"/>
      <c r="J158" s="172">
        <f>ROUND(I158*H158,2)</f>
        <v>0</v>
      </c>
      <c r="K158" s="168" t="s">
        <v>144</v>
      </c>
      <c r="L158" s="33"/>
      <c r="M158" s="173" t="s">
        <v>1</v>
      </c>
      <c r="N158" s="174" t="s">
        <v>40</v>
      </c>
      <c r="O158" s="58"/>
      <c r="P158" s="175">
        <f>O158*H158</f>
        <v>0</v>
      </c>
      <c r="Q158" s="175">
        <v>0</v>
      </c>
      <c r="R158" s="175">
        <f>Q158*H158</f>
        <v>0</v>
      </c>
      <c r="S158" s="175">
        <v>0</v>
      </c>
      <c r="T158" s="176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77" t="s">
        <v>145</v>
      </c>
      <c r="AT158" s="177" t="s">
        <v>140</v>
      </c>
      <c r="AU158" s="177" t="s">
        <v>84</v>
      </c>
      <c r="AY158" s="17" t="s">
        <v>137</v>
      </c>
      <c r="BE158" s="178">
        <f>IF(N158="základní",J158,0)</f>
        <v>0</v>
      </c>
      <c r="BF158" s="178">
        <f>IF(N158="snížená",J158,0)</f>
        <v>0</v>
      </c>
      <c r="BG158" s="178">
        <f>IF(N158="zákl. přenesená",J158,0)</f>
        <v>0</v>
      </c>
      <c r="BH158" s="178">
        <f>IF(N158="sníž. přenesená",J158,0)</f>
        <v>0</v>
      </c>
      <c r="BI158" s="178">
        <f>IF(N158="nulová",J158,0)</f>
        <v>0</v>
      </c>
      <c r="BJ158" s="17" t="s">
        <v>82</v>
      </c>
      <c r="BK158" s="178">
        <f>ROUND(I158*H158,2)</f>
        <v>0</v>
      </c>
      <c r="BL158" s="17" t="s">
        <v>145</v>
      </c>
      <c r="BM158" s="177" t="s">
        <v>594</v>
      </c>
    </row>
    <row r="159" spans="1:65" s="2" customFormat="1" ht="29.25">
      <c r="A159" s="32"/>
      <c r="B159" s="33"/>
      <c r="C159" s="32"/>
      <c r="D159" s="179" t="s">
        <v>147</v>
      </c>
      <c r="E159" s="32"/>
      <c r="F159" s="180" t="s">
        <v>274</v>
      </c>
      <c r="G159" s="32"/>
      <c r="H159" s="32"/>
      <c r="I159" s="101"/>
      <c r="J159" s="32"/>
      <c r="K159" s="32"/>
      <c r="L159" s="33"/>
      <c r="M159" s="181"/>
      <c r="N159" s="182"/>
      <c r="O159" s="58"/>
      <c r="P159" s="58"/>
      <c r="Q159" s="58"/>
      <c r="R159" s="58"/>
      <c r="S159" s="58"/>
      <c r="T159" s="59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T159" s="17" t="s">
        <v>147</v>
      </c>
      <c r="AU159" s="17" t="s">
        <v>84</v>
      </c>
    </row>
    <row r="160" spans="1:65" s="12" customFormat="1" ht="22.9" customHeight="1">
      <c r="B160" s="152"/>
      <c r="D160" s="153" t="s">
        <v>74</v>
      </c>
      <c r="E160" s="163" t="s">
        <v>275</v>
      </c>
      <c r="F160" s="163" t="s">
        <v>276</v>
      </c>
      <c r="I160" s="155"/>
      <c r="J160" s="164">
        <f>BK160</f>
        <v>0</v>
      </c>
      <c r="L160" s="152"/>
      <c r="M160" s="157"/>
      <c r="N160" s="158"/>
      <c r="O160" s="158"/>
      <c r="P160" s="159">
        <f>SUM(P161:P162)</f>
        <v>0</v>
      </c>
      <c r="Q160" s="158"/>
      <c r="R160" s="159">
        <f>SUM(R161:R162)</f>
        <v>0</v>
      </c>
      <c r="S160" s="158"/>
      <c r="T160" s="160">
        <f>SUM(T161:T162)</f>
        <v>0</v>
      </c>
      <c r="AR160" s="153" t="s">
        <v>82</v>
      </c>
      <c r="AT160" s="161" t="s">
        <v>74</v>
      </c>
      <c r="AU160" s="161" t="s">
        <v>82</v>
      </c>
      <c r="AY160" s="153" t="s">
        <v>137</v>
      </c>
      <c r="BK160" s="162">
        <f>SUM(BK161:BK162)</f>
        <v>0</v>
      </c>
    </row>
    <row r="161" spans="1:65" s="2" customFormat="1" ht="16.5" customHeight="1">
      <c r="A161" s="32"/>
      <c r="B161" s="165"/>
      <c r="C161" s="166" t="s">
        <v>209</v>
      </c>
      <c r="D161" s="166" t="s">
        <v>140</v>
      </c>
      <c r="E161" s="167" t="s">
        <v>277</v>
      </c>
      <c r="F161" s="168" t="s">
        <v>278</v>
      </c>
      <c r="G161" s="169" t="s">
        <v>256</v>
      </c>
      <c r="H161" s="170">
        <v>0.32600000000000001</v>
      </c>
      <c r="I161" s="171"/>
      <c r="J161" s="172">
        <f>ROUND(I161*H161,2)</f>
        <v>0</v>
      </c>
      <c r="K161" s="168" t="s">
        <v>144</v>
      </c>
      <c r="L161" s="33"/>
      <c r="M161" s="173" t="s">
        <v>1</v>
      </c>
      <c r="N161" s="174" t="s">
        <v>40</v>
      </c>
      <c r="O161" s="58"/>
      <c r="P161" s="175">
        <f>O161*H161</f>
        <v>0</v>
      </c>
      <c r="Q161" s="175">
        <v>0</v>
      </c>
      <c r="R161" s="175">
        <f>Q161*H161</f>
        <v>0</v>
      </c>
      <c r="S161" s="175">
        <v>0</v>
      </c>
      <c r="T161" s="176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77" t="s">
        <v>145</v>
      </c>
      <c r="AT161" s="177" t="s">
        <v>140</v>
      </c>
      <c r="AU161" s="177" t="s">
        <v>84</v>
      </c>
      <c r="AY161" s="17" t="s">
        <v>137</v>
      </c>
      <c r="BE161" s="178">
        <f>IF(N161="základní",J161,0)</f>
        <v>0</v>
      </c>
      <c r="BF161" s="178">
        <f>IF(N161="snížená",J161,0)</f>
        <v>0</v>
      </c>
      <c r="BG161" s="178">
        <f>IF(N161="zákl. přenesená",J161,0)</f>
        <v>0</v>
      </c>
      <c r="BH161" s="178">
        <f>IF(N161="sníž. přenesená",J161,0)</f>
        <v>0</v>
      </c>
      <c r="BI161" s="178">
        <f>IF(N161="nulová",J161,0)</f>
        <v>0</v>
      </c>
      <c r="BJ161" s="17" t="s">
        <v>82</v>
      </c>
      <c r="BK161" s="178">
        <f>ROUND(I161*H161,2)</f>
        <v>0</v>
      </c>
      <c r="BL161" s="17" t="s">
        <v>145</v>
      </c>
      <c r="BM161" s="177" t="s">
        <v>595</v>
      </c>
    </row>
    <row r="162" spans="1:65" s="2" customFormat="1" ht="39">
      <c r="A162" s="32"/>
      <c r="B162" s="33"/>
      <c r="C162" s="32"/>
      <c r="D162" s="179" t="s">
        <v>147</v>
      </c>
      <c r="E162" s="32"/>
      <c r="F162" s="180" t="s">
        <v>280</v>
      </c>
      <c r="G162" s="32"/>
      <c r="H162" s="32"/>
      <c r="I162" s="101"/>
      <c r="J162" s="32"/>
      <c r="K162" s="32"/>
      <c r="L162" s="33"/>
      <c r="M162" s="181"/>
      <c r="N162" s="182"/>
      <c r="O162" s="58"/>
      <c r="P162" s="58"/>
      <c r="Q162" s="58"/>
      <c r="R162" s="58"/>
      <c r="S162" s="58"/>
      <c r="T162" s="59"/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T162" s="17" t="s">
        <v>147</v>
      </c>
      <c r="AU162" s="17" t="s">
        <v>84</v>
      </c>
    </row>
    <row r="163" spans="1:65" s="12" customFormat="1" ht="25.9" customHeight="1">
      <c r="B163" s="152"/>
      <c r="D163" s="153" t="s">
        <v>74</v>
      </c>
      <c r="E163" s="154" t="s">
        <v>281</v>
      </c>
      <c r="F163" s="154" t="s">
        <v>282</v>
      </c>
      <c r="I163" s="155"/>
      <c r="J163" s="156">
        <f>BK163</f>
        <v>0</v>
      </c>
      <c r="L163" s="152"/>
      <c r="M163" s="157"/>
      <c r="N163" s="158"/>
      <c r="O163" s="158"/>
      <c r="P163" s="159">
        <f>P164+P212+P261+P304+P310+P340</f>
        <v>0</v>
      </c>
      <c r="Q163" s="158"/>
      <c r="R163" s="159">
        <f>R164+R212+R261+R304+R310+R340</f>
        <v>0.71745999999999999</v>
      </c>
      <c r="S163" s="158"/>
      <c r="T163" s="160">
        <f>T164+T212+T261+T304+T310+T340</f>
        <v>2.3222700000000005</v>
      </c>
      <c r="AR163" s="153" t="s">
        <v>84</v>
      </c>
      <c r="AT163" s="161" t="s">
        <v>74</v>
      </c>
      <c r="AU163" s="161" t="s">
        <v>75</v>
      </c>
      <c r="AY163" s="153" t="s">
        <v>137</v>
      </c>
      <c r="BK163" s="162">
        <f>BK164+BK212+BK261+BK304+BK310+BK340</f>
        <v>0</v>
      </c>
    </row>
    <row r="164" spans="1:65" s="12" customFormat="1" ht="22.9" customHeight="1">
      <c r="B164" s="152"/>
      <c r="D164" s="153" t="s">
        <v>74</v>
      </c>
      <c r="E164" s="163" t="s">
        <v>596</v>
      </c>
      <c r="F164" s="163" t="s">
        <v>597</v>
      </c>
      <c r="I164" s="155"/>
      <c r="J164" s="164">
        <f>BK164</f>
        <v>0</v>
      </c>
      <c r="L164" s="152"/>
      <c r="M164" s="157"/>
      <c r="N164" s="158"/>
      <c r="O164" s="158"/>
      <c r="P164" s="159">
        <f>SUM(P165:P211)</f>
        <v>0</v>
      </c>
      <c r="Q164" s="158"/>
      <c r="R164" s="159">
        <f>SUM(R165:R211)</f>
        <v>0.10685000000000001</v>
      </c>
      <c r="S164" s="158"/>
      <c r="T164" s="160">
        <f>SUM(T165:T211)</f>
        <v>1.6310200000000004</v>
      </c>
      <c r="AR164" s="153" t="s">
        <v>84</v>
      </c>
      <c r="AT164" s="161" t="s">
        <v>74</v>
      </c>
      <c r="AU164" s="161" t="s">
        <v>82</v>
      </c>
      <c r="AY164" s="153" t="s">
        <v>137</v>
      </c>
      <c r="BK164" s="162">
        <f>SUM(BK165:BK211)</f>
        <v>0</v>
      </c>
    </row>
    <row r="165" spans="1:65" s="2" customFormat="1" ht="24" customHeight="1">
      <c r="A165" s="32"/>
      <c r="B165" s="165"/>
      <c r="C165" s="166" t="s">
        <v>214</v>
      </c>
      <c r="D165" s="166" t="s">
        <v>140</v>
      </c>
      <c r="E165" s="167" t="s">
        <v>598</v>
      </c>
      <c r="F165" s="168" t="s">
        <v>599</v>
      </c>
      <c r="G165" s="169" t="s">
        <v>217</v>
      </c>
      <c r="H165" s="170">
        <v>1</v>
      </c>
      <c r="I165" s="171"/>
      <c r="J165" s="172">
        <f>ROUND(I165*H165,2)</f>
        <v>0</v>
      </c>
      <c r="K165" s="168" t="s">
        <v>1</v>
      </c>
      <c r="L165" s="33"/>
      <c r="M165" s="173" t="s">
        <v>1</v>
      </c>
      <c r="N165" s="174" t="s">
        <v>40</v>
      </c>
      <c r="O165" s="58"/>
      <c r="P165" s="175">
        <f>O165*H165</f>
        <v>0</v>
      </c>
      <c r="Q165" s="175">
        <v>0</v>
      </c>
      <c r="R165" s="175">
        <f>Q165*H165</f>
        <v>0</v>
      </c>
      <c r="S165" s="175">
        <v>0</v>
      </c>
      <c r="T165" s="176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77" t="s">
        <v>246</v>
      </c>
      <c r="AT165" s="177" t="s">
        <v>140</v>
      </c>
      <c r="AU165" s="177" t="s">
        <v>84</v>
      </c>
      <c r="AY165" s="17" t="s">
        <v>137</v>
      </c>
      <c r="BE165" s="178">
        <f>IF(N165="základní",J165,0)</f>
        <v>0</v>
      </c>
      <c r="BF165" s="178">
        <f>IF(N165="snížená",J165,0)</f>
        <v>0</v>
      </c>
      <c r="BG165" s="178">
        <f>IF(N165="zákl. přenesená",J165,0)</f>
        <v>0</v>
      </c>
      <c r="BH165" s="178">
        <f>IF(N165="sníž. přenesená",J165,0)</f>
        <v>0</v>
      </c>
      <c r="BI165" s="178">
        <f>IF(N165="nulová",J165,0)</f>
        <v>0</v>
      </c>
      <c r="BJ165" s="17" t="s">
        <v>82</v>
      </c>
      <c r="BK165" s="178">
        <f>ROUND(I165*H165,2)</f>
        <v>0</v>
      </c>
      <c r="BL165" s="17" t="s">
        <v>246</v>
      </c>
      <c r="BM165" s="177" t="s">
        <v>600</v>
      </c>
    </row>
    <row r="166" spans="1:65" s="2" customFormat="1" ht="19.5">
      <c r="A166" s="32"/>
      <c r="B166" s="33"/>
      <c r="C166" s="32"/>
      <c r="D166" s="179" t="s">
        <v>147</v>
      </c>
      <c r="E166" s="32"/>
      <c r="F166" s="180" t="s">
        <v>599</v>
      </c>
      <c r="G166" s="32"/>
      <c r="H166" s="32"/>
      <c r="I166" s="101"/>
      <c r="J166" s="32"/>
      <c r="K166" s="32"/>
      <c r="L166" s="33"/>
      <c r="M166" s="181"/>
      <c r="N166" s="182"/>
      <c r="O166" s="58"/>
      <c r="P166" s="58"/>
      <c r="Q166" s="58"/>
      <c r="R166" s="58"/>
      <c r="S166" s="58"/>
      <c r="T166" s="59"/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T166" s="17" t="s">
        <v>147</v>
      </c>
      <c r="AU166" s="17" t="s">
        <v>84</v>
      </c>
    </row>
    <row r="167" spans="1:65" s="2" customFormat="1" ht="16.5" customHeight="1">
      <c r="A167" s="32"/>
      <c r="B167" s="165"/>
      <c r="C167" s="166" t="s">
        <v>219</v>
      </c>
      <c r="D167" s="166" t="s">
        <v>140</v>
      </c>
      <c r="E167" s="167" t="s">
        <v>601</v>
      </c>
      <c r="F167" s="168" t="s">
        <v>602</v>
      </c>
      <c r="G167" s="169" t="s">
        <v>458</v>
      </c>
      <c r="H167" s="170">
        <v>55</v>
      </c>
      <c r="I167" s="171"/>
      <c r="J167" s="172">
        <f>ROUND(I167*H167,2)</f>
        <v>0</v>
      </c>
      <c r="K167" s="168" t="s">
        <v>144</v>
      </c>
      <c r="L167" s="33"/>
      <c r="M167" s="173" t="s">
        <v>1</v>
      </c>
      <c r="N167" s="174" t="s">
        <v>40</v>
      </c>
      <c r="O167" s="58"/>
      <c r="P167" s="175">
        <f>O167*H167</f>
        <v>0</v>
      </c>
      <c r="Q167" s="175">
        <v>0</v>
      </c>
      <c r="R167" s="175">
        <f>Q167*H167</f>
        <v>0</v>
      </c>
      <c r="S167" s="175">
        <v>9.8200000000000006E-3</v>
      </c>
      <c r="T167" s="176">
        <f>S167*H167</f>
        <v>0.54010000000000002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77" t="s">
        <v>246</v>
      </c>
      <c r="AT167" s="177" t="s">
        <v>140</v>
      </c>
      <c r="AU167" s="177" t="s">
        <v>84</v>
      </c>
      <c r="AY167" s="17" t="s">
        <v>137</v>
      </c>
      <c r="BE167" s="178">
        <f>IF(N167="základní",J167,0)</f>
        <v>0</v>
      </c>
      <c r="BF167" s="178">
        <f>IF(N167="snížená",J167,0)</f>
        <v>0</v>
      </c>
      <c r="BG167" s="178">
        <f>IF(N167="zákl. přenesená",J167,0)</f>
        <v>0</v>
      </c>
      <c r="BH167" s="178">
        <f>IF(N167="sníž. přenesená",J167,0)</f>
        <v>0</v>
      </c>
      <c r="BI167" s="178">
        <f>IF(N167="nulová",J167,0)</f>
        <v>0</v>
      </c>
      <c r="BJ167" s="17" t="s">
        <v>82</v>
      </c>
      <c r="BK167" s="178">
        <f>ROUND(I167*H167,2)</f>
        <v>0</v>
      </c>
      <c r="BL167" s="17" t="s">
        <v>246</v>
      </c>
      <c r="BM167" s="177" t="s">
        <v>603</v>
      </c>
    </row>
    <row r="168" spans="1:65" s="2" customFormat="1" ht="19.5">
      <c r="A168" s="32"/>
      <c r="B168" s="33"/>
      <c r="C168" s="32"/>
      <c r="D168" s="179" t="s">
        <v>147</v>
      </c>
      <c r="E168" s="32"/>
      <c r="F168" s="180" t="s">
        <v>604</v>
      </c>
      <c r="G168" s="32"/>
      <c r="H168" s="32"/>
      <c r="I168" s="101"/>
      <c r="J168" s="32"/>
      <c r="K168" s="32"/>
      <c r="L168" s="33"/>
      <c r="M168" s="181"/>
      <c r="N168" s="182"/>
      <c r="O168" s="58"/>
      <c r="P168" s="58"/>
      <c r="Q168" s="58"/>
      <c r="R168" s="58"/>
      <c r="S168" s="58"/>
      <c r="T168" s="59"/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T168" s="17" t="s">
        <v>147</v>
      </c>
      <c r="AU168" s="17" t="s">
        <v>84</v>
      </c>
    </row>
    <row r="169" spans="1:65" s="14" customFormat="1">
      <c r="B169" s="190"/>
      <c r="D169" s="179" t="s">
        <v>149</v>
      </c>
      <c r="E169" s="191" t="s">
        <v>1</v>
      </c>
      <c r="F169" s="192" t="s">
        <v>497</v>
      </c>
      <c r="H169" s="193">
        <v>55</v>
      </c>
      <c r="I169" s="194"/>
      <c r="L169" s="190"/>
      <c r="M169" s="195"/>
      <c r="N169" s="196"/>
      <c r="O169" s="196"/>
      <c r="P169" s="196"/>
      <c r="Q169" s="196"/>
      <c r="R169" s="196"/>
      <c r="S169" s="196"/>
      <c r="T169" s="197"/>
      <c r="AT169" s="191" t="s">
        <v>149</v>
      </c>
      <c r="AU169" s="191" t="s">
        <v>84</v>
      </c>
      <c r="AV169" s="14" t="s">
        <v>84</v>
      </c>
      <c r="AW169" s="14" t="s">
        <v>32</v>
      </c>
      <c r="AX169" s="14" t="s">
        <v>82</v>
      </c>
      <c r="AY169" s="191" t="s">
        <v>137</v>
      </c>
    </row>
    <row r="170" spans="1:65" s="2" customFormat="1" ht="16.5" customHeight="1">
      <c r="A170" s="32"/>
      <c r="B170" s="165"/>
      <c r="C170" s="166" t="s">
        <v>226</v>
      </c>
      <c r="D170" s="166" t="s">
        <v>140</v>
      </c>
      <c r="E170" s="167" t="s">
        <v>605</v>
      </c>
      <c r="F170" s="168" t="s">
        <v>606</v>
      </c>
      <c r="G170" s="169" t="s">
        <v>458</v>
      </c>
      <c r="H170" s="170">
        <v>35</v>
      </c>
      <c r="I170" s="171"/>
      <c r="J170" s="172">
        <f>ROUND(I170*H170,2)</f>
        <v>0</v>
      </c>
      <c r="K170" s="168" t="s">
        <v>144</v>
      </c>
      <c r="L170" s="33"/>
      <c r="M170" s="173" t="s">
        <v>1</v>
      </c>
      <c r="N170" s="174" t="s">
        <v>40</v>
      </c>
      <c r="O170" s="58"/>
      <c r="P170" s="175">
        <f>O170*H170</f>
        <v>0</v>
      </c>
      <c r="Q170" s="175">
        <v>0</v>
      </c>
      <c r="R170" s="175">
        <f>Q170*H170</f>
        <v>0</v>
      </c>
      <c r="S170" s="175">
        <v>2.6700000000000002E-2</v>
      </c>
      <c r="T170" s="176">
        <f>S170*H170</f>
        <v>0.93450000000000011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77" t="s">
        <v>246</v>
      </c>
      <c r="AT170" s="177" t="s">
        <v>140</v>
      </c>
      <c r="AU170" s="177" t="s">
        <v>84</v>
      </c>
      <c r="AY170" s="17" t="s">
        <v>137</v>
      </c>
      <c r="BE170" s="178">
        <f>IF(N170="základní",J170,0)</f>
        <v>0</v>
      </c>
      <c r="BF170" s="178">
        <f>IF(N170="snížená",J170,0)</f>
        <v>0</v>
      </c>
      <c r="BG170" s="178">
        <f>IF(N170="zákl. přenesená",J170,0)</f>
        <v>0</v>
      </c>
      <c r="BH170" s="178">
        <f>IF(N170="sníž. přenesená",J170,0)</f>
        <v>0</v>
      </c>
      <c r="BI170" s="178">
        <f>IF(N170="nulová",J170,0)</f>
        <v>0</v>
      </c>
      <c r="BJ170" s="17" t="s">
        <v>82</v>
      </c>
      <c r="BK170" s="178">
        <f>ROUND(I170*H170,2)</f>
        <v>0</v>
      </c>
      <c r="BL170" s="17" t="s">
        <v>246</v>
      </c>
      <c r="BM170" s="177" t="s">
        <v>607</v>
      </c>
    </row>
    <row r="171" spans="1:65" s="2" customFormat="1" ht="19.5">
      <c r="A171" s="32"/>
      <c r="B171" s="33"/>
      <c r="C171" s="32"/>
      <c r="D171" s="179" t="s">
        <v>147</v>
      </c>
      <c r="E171" s="32"/>
      <c r="F171" s="180" t="s">
        <v>608</v>
      </c>
      <c r="G171" s="32"/>
      <c r="H171" s="32"/>
      <c r="I171" s="101"/>
      <c r="J171" s="32"/>
      <c r="K171" s="32"/>
      <c r="L171" s="33"/>
      <c r="M171" s="181"/>
      <c r="N171" s="182"/>
      <c r="O171" s="58"/>
      <c r="P171" s="58"/>
      <c r="Q171" s="58"/>
      <c r="R171" s="58"/>
      <c r="S171" s="58"/>
      <c r="T171" s="59"/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T171" s="17" t="s">
        <v>147</v>
      </c>
      <c r="AU171" s="17" t="s">
        <v>84</v>
      </c>
    </row>
    <row r="172" spans="1:65" s="14" customFormat="1">
      <c r="B172" s="190"/>
      <c r="D172" s="179" t="s">
        <v>149</v>
      </c>
      <c r="E172" s="191" t="s">
        <v>1</v>
      </c>
      <c r="F172" s="192" t="s">
        <v>358</v>
      </c>
      <c r="H172" s="193">
        <v>35</v>
      </c>
      <c r="I172" s="194"/>
      <c r="L172" s="190"/>
      <c r="M172" s="195"/>
      <c r="N172" s="196"/>
      <c r="O172" s="196"/>
      <c r="P172" s="196"/>
      <c r="Q172" s="196"/>
      <c r="R172" s="196"/>
      <c r="S172" s="196"/>
      <c r="T172" s="197"/>
      <c r="AT172" s="191" t="s">
        <v>149</v>
      </c>
      <c r="AU172" s="191" t="s">
        <v>84</v>
      </c>
      <c r="AV172" s="14" t="s">
        <v>84</v>
      </c>
      <c r="AW172" s="14" t="s">
        <v>32</v>
      </c>
      <c r="AX172" s="14" t="s">
        <v>82</v>
      </c>
      <c r="AY172" s="191" t="s">
        <v>137</v>
      </c>
    </row>
    <row r="173" spans="1:65" s="2" customFormat="1" ht="16.5" customHeight="1">
      <c r="A173" s="32"/>
      <c r="B173" s="165"/>
      <c r="C173" s="166" t="s">
        <v>230</v>
      </c>
      <c r="D173" s="166" t="s">
        <v>140</v>
      </c>
      <c r="E173" s="167" t="s">
        <v>609</v>
      </c>
      <c r="F173" s="168" t="s">
        <v>610</v>
      </c>
      <c r="G173" s="169" t="s">
        <v>458</v>
      </c>
      <c r="H173" s="170">
        <v>15</v>
      </c>
      <c r="I173" s="171"/>
      <c r="J173" s="172">
        <f>ROUND(I173*H173,2)</f>
        <v>0</v>
      </c>
      <c r="K173" s="168" t="s">
        <v>144</v>
      </c>
      <c r="L173" s="33"/>
      <c r="M173" s="173" t="s">
        <v>1</v>
      </c>
      <c r="N173" s="174" t="s">
        <v>40</v>
      </c>
      <c r="O173" s="58"/>
      <c r="P173" s="175">
        <f>O173*H173</f>
        <v>0</v>
      </c>
      <c r="Q173" s="175">
        <v>0</v>
      </c>
      <c r="R173" s="175">
        <f>Q173*H173</f>
        <v>0</v>
      </c>
      <c r="S173" s="175">
        <v>2.0999999999999999E-3</v>
      </c>
      <c r="T173" s="176">
        <f>S173*H173</f>
        <v>3.15E-2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77" t="s">
        <v>246</v>
      </c>
      <c r="AT173" s="177" t="s">
        <v>140</v>
      </c>
      <c r="AU173" s="177" t="s">
        <v>84</v>
      </c>
      <c r="AY173" s="17" t="s">
        <v>137</v>
      </c>
      <c r="BE173" s="178">
        <f>IF(N173="základní",J173,0)</f>
        <v>0</v>
      </c>
      <c r="BF173" s="178">
        <f>IF(N173="snížená",J173,0)</f>
        <v>0</v>
      </c>
      <c r="BG173" s="178">
        <f>IF(N173="zákl. přenesená",J173,0)</f>
        <v>0</v>
      </c>
      <c r="BH173" s="178">
        <f>IF(N173="sníž. přenesená",J173,0)</f>
        <v>0</v>
      </c>
      <c r="BI173" s="178">
        <f>IF(N173="nulová",J173,0)</f>
        <v>0</v>
      </c>
      <c r="BJ173" s="17" t="s">
        <v>82</v>
      </c>
      <c r="BK173" s="178">
        <f>ROUND(I173*H173,2)</f>
        <v>0</v>
      </c>
      <c r="BL173" s="17" t="s">
        <v>246</v>
      </c>
      <c r="BM173" s="177" t="s">
        <v>611</v>
      </c>
    </row>
    <row r="174" spans="1:65" s="2" customFormat="1" ht="19.5">
      <c r="A174" s="32"/>
      <c r="B174" s="33"/>
      <c r="C174" s="32"/>
      <c r="D174" s="179" t="s">
        <v>147</v>
      </c>
      <c r="E174" s="32"/>
      <c r="F174" s="180" t="s">
        <v>612</v>
      </c>
      <c r="G174" s="32"/>
      <c r="H174" s="32"/>
      <c r="I174" s="101"/>
      <c r="J174" s="32"/>
      <c r="K174" s="32"/>
      <c r="L174" s="33"/>
      <c r="M174" s="181"/>
      <c r="N174" s="182"/>
      <c r="O174" s="58"/>
      <c r="P174" s="58"/>
      <c r="Q174" s="58"/>
      <c r="R174" s="58"/>
      <c r="S174" s="58"/>
      <c r="T174" s="59"/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T174" s="17" t="s">
        <v>147</v>
      </c>
      <c r="AU174" s="17" t="s">
        <v>84</v>
      </c>
    </row>
    <row r="175" spans="1:65" s="14" customFormat="1">
      <c r="B175" s="190"/>
      <c r="D175" s="179" t="s">
        <v>149</v>
      </c>
      <c r="E175" s="191" t="s">
        <v>1</v>
      </c>
      <c r="F175" s="192" t="s">
        <v>8</v>
      </c>
      <c r="H175" s="193">
        <v>15</v>
      </c>
      <c r="I175" s="194"/>
      <c r="L175" s="190"/>
      <c r="M175" s="195"/>
      <c r="N175" s="196"/>
      <c r="O175" s="196"/>
      <c r="P175" s="196"/>
      <c r="Q175" s="196"/>
      <c r="R175" s="196"/>
      <c r="S175" s="196"/>
      <c r="T175" s="197"/>
      <c r="AT175" s="191" t="s">
        <v>149</v>
      </c>
      <c r="AU175" s="191" t="s">
        <v>84</v>
      </c>
      <c r="AV175" s="14" t="s">
        <v>84</v>
      </c>
      <c r="AW175" s="14" t="s">
        <v>32</v>
      </c>
      <c r="AX175" s="14" t="s">
        <v>82</v>
      </c>
      <c r="AY175" s="191" t="s">
        <v>137</v>
      </c>
    </row>
    <row r="176" spans="1:65" s="2" customFormat="1" ht="16.5" customHeight="1">
      <c r="A176" s="32"/>
      <c r="B176" s="165"/>
      <c r="C176" s="166" t="s">
        <v>235</v>
      </c>
      <c r="D176" s="166" t="s">
        <v>140</v>
      </c>
      <c r="E176" s="167" t="s">
        <v>613</v>
      </c>
      <c r="F176" s="168" t="s">
        <v>614</v>
      </c>
      <c r="G176" s="169" t="s">
        <v>458</v>
      </c>
      <c r="H176" s="170">
        <v>49</v>
      </c>
      <c r="I176" s="171"/>
      <c r="J176" s="172">
        <f>ROUND(I176*H176,2)</f>
        <v>0</v>
      </c>
      <c r="K176" s="168" t="s">
        <v>144</v>
      </c>
      <c r="L176" s="33"/>
      <c r="M176" s="173" t="s">
        <v>1</v>
      </c>
      <c r="N176" s="174" t="s">
        <v>40</v>
      </c>
      <c r="O176" s="58"/>
      <c r="P176" s="175">
        <f>O176*H176</f>
        <v>0</v>
      </c>
      <c r="Q176" s="175">
        <v>1.2099999999999999E-3</v>
      </c>
      <c r="R176" s="175">
        <f>Q176*H176</f>
        <v>5.9289999999999995E-2</v>
      </c>
      <c r="S176" s="175">
        <v>0</v>
      </c>
      <c r="T176" s="176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77" t="s">
        <v>246</v>
      </c>
      <c r="AT176" s="177" t="s">
        <v>140</v>
      </c>
      <c r="AU176" s="177" t="s">
        <v>84</v>
      </c>
      <c r="AY176" s="17" t="s">
        <v>137</v>
      </c>
      <c r="BE176" s="178">
        <f>IF(N176="základní",J176,0)</f>
        <v>0</v>
      </c>
      <c r="BF176" s="178">
        <f>IF(N176="snížená",J176,0)</f>
        <v>0</v>
      </c>
      <c r="BG176" s="178">
        <f>IF(N176="zákl. přenesená",J176,0)</f>
        <v>0</v>
      </c>
      <c r="BH176" s="178">
        <f>IF(N176="sníž. přenesená",J176,0)</f>
        <v>0</v>
      </c>
      <c r="BI176" s="178">
        <f>IF(N176="nulová",J176,0)</f>
        <v>0</v>
      </c>
      <c r="BJ176" s="17" t="s">
        <v>82</v>
      </c>
      <c r="BK176" s="178">
        <f>ROUND(I176*H176,2)</f>
        <v>0</v>
      </c>
      <c r="BL176" s="17" t="s">
        <v>246</v>
      </c>
      <c r="BM176" s="177" t="s">
        <v>615</v>
      </c>
    </row>
    <row r="177" spans="1:65" s="2" customFormat="1">
      <c r="A177" s="32"/>
      <c r="B177" s="33"/>
      <c r="C177" s="32"/>
      <c r="D177" s="179" t="s">
        <v>147</v>
      </c>
      <c r="E177" s="32"/>
      <c r="F177" s="180" t="s">
        <v>616</v>
      </c>
      <c r="G177" s="32"/>
      <c r="H177" s="32"/>
      <c r="I177" s="101"/>
      <c r="J177" s="32"/>
      <c r="K177" s="32"/>
      <c r="L177" s="33"/>
      <c r="M177" s="181"/>
      <c r="N177" s="182"/>
      <c r="O177" s="58"/>
      <c r="P177" s="58"/>
      <c r="Q177" s="58"/>
      <c r="R177" s="58"/>
      <c r="S177" s="58"/>
      <c r="T177" s="59"/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T177" s="17" t="s">
        <v>147</v>
      </c>
      <c r="AU177" s="17" t="s">
        <v>84</v>
      </c>
    </row>
    <row r="178" spans="1:65" s="14" customFormat="1">
      <c r="B178" s="190"/>
      <c r="D178" s="179" t="s">
        <v>149</v>
      </c>
      <c r="E178" s="191" t="s">
        <v>1</v>
      </c>
      <c r="F178" s="192" t="s">
        <v>617</v>
      </c>
      <c r="H178" s="193">
        <v>49</v>
      </c>
      <c r="I178" s="194"/>
      <c r="L178" s="190"/>
      <c r="M178" s="195"/>
      <c r="N178" s="196"/>
      <c r="O178" s="196"/>
      <c r="P178" s="196"/>
      <c r="Q178" s="196"/>
      <c r="R178" s="196"/>
      <c r="S178" s="196"/>
      <c r="T178" s="197"/>
      <c r="AT178" s="191" t="s">
        <v>149</v>
      </c>
      <c r="AU178" s="191" t="s">
        <v>84</v>
      </c>
      <c r="AV178" s="14" t="s">
        <v>84</v>
      </c>
      <c r="AW178" s="14" t="s">
        <v>32</v>
      </c>
      <c r="AX178" s="14" t="s">
        <v>82</v>
      </c>
      <c r="AY178" s="191" t="s">
        <v>137</v>
      </c>
    </row>
    <row r="179" spans="1:65" s="2" customFormat="1" ht="16.5" customHeight="1">
      <c r="A179" s="32"/>
      <c r="B179" s="165"/>
      <c r="C179" s="166" t="s">
        <v>8</v>
      </c>
      <c r="D179" s="166" t="s">
        <v>140</v>
      </c>
      <c r="E179" s="167" t="s">
        <v>618</v>
      </c>
      <c r="F179" s="168" t="s">
        <v>619</v>
      </c>
      <c r="G179" s="169" t="s">
        <v>458</v>
      </c>
      <c r="H179" s="170">
        <v>35</v>
      </c>
      <c r="I179" s="171"/>
      <c r="J179" s="172">
        <f>ROUND(I179*H179,2)</f>
        <v>0</v>
      </c>
      <c r="K179" s="168" t="s">
        <v>144</v>
      </c>
      <c r="L179" s="33"/>
      <c r="M179" s="173" t="s">
        <v>1</v>
      </c>
      <c r="N179" s="174" t="s">
        <v>40</v>
      </c>
      <c r="O179" s="58"/>
      <c r="P179" s="175">
        <f>O179*H179</f>
        <v>0</v>
      </c>
      <c r="Q179" s="175">
        <v>8.9999999999999998E-4</v>
      </c>
      <c r="R179" s="175">
        <f>Q179*H179</f>
        <v>3.15E-2</v>
      </c>
      <c r="S179" s="175">
        <v>0</v>
      </c>
      <c r="T179" s="176">
        <f>S179*H179</f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77" t="s">
        <v>246</v>
      </c>
      <c r="AT179" s="177" t="s">
        <v>140</v>
      </c>
      <c r="AU179" s="177" t="s">
        <v>84</v>
      </c>
      <c r="AY179" s="17" t="s">
        <v>137</v>
      </c>
      <c r="BE179" s="178">
        <f>IF(N179="základní",J179,0)</f>
        <v>0</v>
      </c>
      <c r="BF179" s="178">
        <f>IF(N179="snížená",J179,0)</f>
        <v>0</v>
      </c>
      <c r="BG179" s="178">
        <f>IF(N179="zákl. přenesená",J179,0)</f>
        <v>0</v>
      </c>
      <c r="BH179" s="178">
        <f>IF(N179="sníž. přenesená",J179,0)</f>
        <v>0</v>
      </c>
      <c r="BI179" s="178">
        <f>IF(N179="nulová",J179,0)</f>
        <v>0</v>
      </c>
      <c r="BJ179" s="17" t="s">
        <v>82</v>
      </c>
      <c r="BK179" s="178">
        <f>ROUND(I179*H179,2)</f>
        <v>0</v>
      </c>
      <c r="BL179" s="17" t="s">
        <v>246</v>
      </c>
      <c r="BM179" s="177" t="s">
        <v>620</v>
      </c>
    </row>
    <row r="180" spans="1:65" s="2" customFormat="1">
      <c r="A180" s="32"/>
      <c r="B180" s="33"/>
      <c r="C180" s="32"/>
      <c r="D180" s="179" t="s">
        <v>147</v>
      </c>
      <c r="E180" s="32"/>
      <c r="F180" s="180" t="s">
        <v>621</v>
      </c>
      <c r="G180" s="32"/>
      <c r="H180" s="32"/>
      <c r="I180" s="101"/>
      <c r="J180" s="32"/>
      <c r="K180" s="32"/>
      <c r="L180" s="33"/>
      <c r="M180" s="181"/>
      <c r="N180" s="182"/>
      <c r="O180" s="58"/>
      <c r="P180" s="58"/>
      <c r="Q180" s="58"/>
      <c r="R180" s="58"/>
      <c r="S180" s="58"/>
      <c r="T180" s="59"/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T180" s="17" t="s">
        <v>147</v>
      </c>
      <c r="AU180" s="17" t="s">
        <v>84</v>
      </c>
    </row>
    <row r="181" spans="1:65" s="14" customFormat="1">
      <c r="B181" s="190"/>
      <c r="D181" s="179" t="s">
        <v>149</v>
      </c>
      <c r="E181" s="191" t="s">
        <v>1</v>
      </c>
      <c r="F181" s="192" t="s">
        <v>358</v>
      </c>
      <c r="H181" s="193">
        <v>35</v>
      </c>
      <c r="I181" s="194"/>
      <c r="L181" s="190"/>
      <c r="M181" s="195"/>
      <c r="N181" s="196"/>
      <c r="O181" s="196"/>
      <c r="P181" s="196"/>
      <c r="Q181" s="196"/>
      <c r="R181" s="196"/>
      <c r="S181" s="196"/>
      <c r="T181" s="197"/>
      <c r="AT181" s="191" t="s">
        <v>149</v>
      </c>
      <c r="AU181" s="191" t="s">
        <v>84</v>
      </c>
      <c r="AV181" s="14" t="s">
        <v>84</v>
      </c>
      <c r="AW181" s="14" t="s">
        <v>32</v>
      </c>
      <c r="AX181" s="14" t="s">
        <v>82</v>
      </c>
      <c r="AY181" s="191" t="s">
        <v>137</v>
      </c>
    </row>
    <row r="182" spans="1:65" s="2" customFormat="1" ht="16.5" customHeight="1">
      <c r="A182" s="32"/>
      <c r="B182" s="165"/>
      <c r="C182" s="166" t="s">
        <v>246</v>
      </c>
      <c r="D182" s="166" t="s">
        <v>140</v>
      </c>
      <c r="E182" s="167" t="s">
        <v>622</v>
      </c>
      <c r="F182" s="168" t="s">
        <v>623</v>
      </c>
      <c r="G182" s="169" t="s">
        <v>458</v>
      </c>
      <c r="H182" s="170">
        <v>15</v>
      </c>
      <c r="I182" s="171"/>
      <c r="J182" s="172">
        <f>ROUND(I182*H182,2)</f>
        <v>0</v>
      </c>
      <c r="K182" s="168" t="s">
        <v>144</v>
      </c>
      <c r="L182" s="33"/>
      <c r="M182" s="173" t="s">
        <v>1</v>
      </c>
      <c r="N182" s="174" t="s">
        <v>40</v>
      </c>
      <c r="O182" s="58"/>
      <c r="P182" s="175">
        <f>O182*H182</f>
        <v>0</v>
      </c>
      <c r="Q182" s="175">
        <v>3.5E-4</v>
      </c>
      <c r="R182" s="175">
        <f>Q182*H182</f>
        <v>5.2500000000000003E-3</v>
      </c>
      <c r="S182" s="175">
        <v>0</v>
      </c>
      <c r="T182" s="176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77" t="s">
        <v>246</v>
      </c>
      <c r="AT182" s="177" t="s">
        <v>140</v>
      </c>
      <c r="AU182" s="177" t="s">
        <v>84</v>
      </c>
      <c r="AY182" s="17" t="s">
        <v>137</v>
      </c>
      <c r="BE182" s="178">
        <f>IF(N182="základní",J182,0)</f>
        <v>0</v>
      </c>
      <c r="BF182" s="178">
        <f>IF(N182="snížená",J182,0)</f>
        <v>0</v>
      </c>
      <c r="BG182" s="178">
        <f>IF(N182="zákl. přenesená",J182,0)</f>
        <v>0</v>
      </c>
      <c r="BH182" s="178">
        <f>IF(N182="sníž. přenesená",J182,0)</f>
        <v>0</v>
      </c>
      <c r="BI182" s="178">
        <f>IF(N182="nulová",J182,0)</f>
        <v>0</v>
      </c>
      <c r="BJ182" s="17" t="s">
        <v>82</v>
      </c>
      <c r="BK182" s="178">
        <f>ROUND(I182*H182,2)</f>
        <v>0</v>
      </c>
      <c r="BL182" s="17" t="s">
        <v>246</v>
      </c>
      <c r="BM182" s="177" t="s">
        <v>624</v>
      </c>
    </row>
    <row r="183" spans="1:65" s="2" customFormat="1">
      <c r="A183" s="32"/>
      <c r="B183" s="33"/>
      <c r="C183" s="32"/>
      <c r="D183" s="179" t="s">
        <v>147</v>
      </c>
      <c r="E183" s="32"/>
      <c r="F183" s="180" t="s">
        <v>625</v>
      </c>
      <c r="G183" s="32"/>
      <c r="H183" s="32"/>
      <c r="I183" s="101"/>
      <c r="J183" s="32"/>
      <c r="K183" s="32"/>
      <c r="L183" s="33"/>
      <c r="M183" s="181"/>
      <c r="N183" s="182"/>
      <c r="O183" s="58"/>
      <c r="P183" s="58"/>
      <c r="Q183" s="58"/>
      <c r="R183" s="58"/>
      <c r="S183" s="58"/>
      <c r="T183" s="59"/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T183" s="17" t="s">
        <v>147</v>
      </c>
      <c r="AU183" s="17" t="s">
        <v>84</v>
      </c>
    </row>
    <row r="184" spans="1:65" s="14" customFormat="1">
      <c r="B184" s="190"/>
      <c r="D184" s="179" t="s">
        <v>149</v>
      </c>
      <c r="E184" s="191" t="s">
        <v>1</v>
      </c>
      <c r="F184" s="192" t="s">
        <v>8</v>
      </c>
      <c r="H184" s="193">
        <v>15</v>
      </c>
      <c r="I184" s="194"/>
      <c r="L184" s="190"/>
      <c r="M184" s="195"/>
      <c r="N184" s="196"/>
      <c r="O184" s="196"/>
      <c r="P184" s="196"/>
      <c r="Q184" s="196"/>
      <c r="R184" s="196"/>
      <c r="S184" s="196"/>
      <c r="T184" s="197"/>
      <c r="AT184" s="191" t="s">
        <v>149</v>
      </c>
      <c r="AU184" s="191" t="s">
        <v>84</v>
      </c>
      <c r="AV184" s="14" t="s">
        <v>84</v>
      </c>
      <c r="AW184" s="14" t="s">
        <v>32</v>
      </c>
      <c r="AX184" s="14" t="s">
        <v>82</v>
      </c>
      <c r="AY184" s="191" t="s">
        <v>137</v>
      </c>
    </row>
    <row r="185" spans="1:65" s="2" customFormat="1" ht="16.5" customHeight="1">
      <c r="A185" s="32"/>
      <c r="B185" s="165"/>
      <c r="C185" s="166" t="s">
        <v>253</v>
      </c>
      <c r="D185" s="166" t="s">
        <v>140</v>
      </c>
      <c r="E185" s="167" t="s">
        <v>626</v>
      </c>
      <c r="F185" s="168" t="s">
        <v>627</v>
      </c>
      <c r="G185" s="169" t="s">
        <v>458</v>
      </c>
      <c r="H185" s="170">
        <v>6</v>
      </c>
      <c r="I185" s="171"/>
      <c r="J185" s="172">
        <f>ROUND(I185*H185,2)</f>
        <v>0</v>
      </c>
      <c r="K185" s="168" t="s">
        <v>144</v>
      </c>
      <c r="L185" s="33"/>
      <c r="M185" s="173" t="s">
        <v>1</v>
      </c>
      <c r="N185" s="174" t="s">
        <v>40</v>
      </c>
      <c r="O185" s="58"/>
      <c r="P185" s="175">
        <f>O185*H185</f>
        <v>0</v>
      </c>
      <c r="Q185" s="175">
        <v>1.14E-3</v>
      </c>
      <c r="R185" s="175">
        <f>Q185*H185</f>
        <v>6.8399999999999997E-3</v>
      </c>
      <c r="S185" s="175">
        <v>0</v>
      </c>
      <c r="T185" s="176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77" t="s">
        <v>246</v>
      </c>
      <c r="AT185" s="177" t="s">
        <v>140</v>
      </c>
      <c r="AU185" s="177" t="s">
        <v>84</v>
      </c>
      <c r="AY185" s="17" t="s">
        <v>137</v>
      </c>
      <c r="BE185" s="178">
        <f>IF(N185="základní",J185,0)</f>
        <v>0</v>
      </c>
      <c r="BF185" s="178">
        <f>IF(N185="snížená",J185,0)</f>
        <v>0</v>
      </c>
      <c r="BG185" s="178">
        <f>IF(N185="zákl. přenesená",J185,0)</f>
        <v>0</v>
      </c>
      <c r="BH185" s="178">
        <f>IF(N185="sníž. přenesená",J185,0)</f>
        <v>0</v>
      </c>
      <c r="BI185" s="178">
        <f>IF(N185="nulová",J185,0)</f>
        <v>0</v>
      </c>
      <c r="BJ185" s="17" t="s">
        <v>82</v>
      </c>
      <c r="BK185" s="178">
        <f>ROUND(I185*H185,2)</f>
        <v>0</v>
      </c>
      <c r="BL185" s="17" t="s">
        <v>246</v>
      </c>
      <c r="BM185" s="177" t="s">
        <v>628</v>
      </c>
    </row>
    <row r="186" spans="1:65" s="2" customFormat="1">
      <c r="A186" s="32"/>
      <c r="B186" s="33"/>
      <c r="C186" s="32"/>
      <c r="D186" s="179" t="s">
        <v>147</v>
      </c>
      <c r="E186" s="32"/>
      <c r="F186" s="180" t="s">
        <v>629</v>
      </c>
      <c r="G186" s="32"/>
      <c r="H186" s="32"/>
      <c r="I186" s="101"/>
      <c r="J186" s="32"/>
      <c r="K186" s="32"/>
      <c r="L186" s="33"/>
      <c r="M186" s="181"/>
      <c r="N186" s="182"/>
      <c r="O186" s="58"/>
      <c r="P186" s="58"/>
      <c r="Q186" s="58"/>
      <c r="R186" s="58"/>
      <c r="S186" s="58"/>
      <c r="T186" s="59"/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T186" s="17" t="s">
        <v>147</v>
      </c>
      <c r="AU186" s="17" t="s">
        <v>84</v>
      </c>
    </row>
    <row r="187" spans="1:65" s="14" customFormat="1">
      <c r="B187" s="190"/>
      <c r="D187" s="179" t="s">
        <v>149</v>
      </c>
      <c r="E187" s="191" t="s">
        <v>1</v>
      </c>
      <c r="F187" s="192" t="s">
        <v>138</v>
      </c>
      <c r="H187" s="193">
        <v>6</v>
      </c>
      <c r="I187" s="194"/>
      <c r="L187" s="190"/>
      <c r="M187" s="195"/>
      <c r="N187" s="196"/>
      <c r="O187" s="196"/>
      <c r="P187" s="196"/>
      <c r="Q187" s="196"/>
      <c r="R187" s="196"/>
      <c r="S187" s="196"/>
      <c r="T187" s="197"/>
      <c r="AT187" s="191" t="s">
        <v>149</v>
      </c>
      <c r="AU187" s="191" t="s">
        <v>84</v>
      </c>
      <c r="AV187" s="14" t="s">
        <v>84</v>
      </c>
      <c r="AW187" s="14" t="s">
        <v>32</v>
      </c>
      <c r="AX187" s="14" t="s">
        <v>82</v>
      </c>
      <c r="AY187" s="191" t="s">
        <v>137</v>
      </c>
    </row>
    <row r="188" spans="1:65" s="2" customFormat="1" ht="16.5" customHeight="1">
      <c r="A188" s="32"/>
      <c r="B188" s="165"/>
      <c r="C188" s="206" t="s">
        <v>259</v>
      </c>
      <c r="D188" s="206" t="s">
        <v>205</v>
      </c>
      <c r="E188" s="207" t="s">
        <v>630</v>
      </c>
      <c r="F188" s="208" t="s">
        <v>631</v>
      </c>
      <c r="G188" s="209" t="s">
        <v>199</v>
      </c>
      <c r="H188" s="210">
        <v>1</v>
      </c>
      <c r="I188" s="211"/>
      <c r="J188" s="212">
        <f>ROUND(I188*H188,2)</f>
        <v>0</v>
      </c>
      <c r="K188" s="208" t="s">
        <v>144</v>
      </c>
      <c r="L188" s="213"/>
      <c r="M188" s="214" t="s">
        <v>1</v>
      </c>
      <c r="N188" s="215" t="s">
        <v>40</v>
      </c>
      <c r="O188" s="58"/>
      <c r="P188" s="175">
        <f>O188*H188</f>
        <v>0</v>
      </c>
      <c r="Q188" s="175">
        <v>4.4999999999999999E-4</v>
      </c>
      <c r="R188" s="175">
        <f>Q188*H188</f>
        <v>4.4999999999999999E-4</v>
      </c>
      <c r="S188" s="175">
        <v>0</v>
      </c>
      <c r="T188" s="176">
        <f>S188*H188</f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77" t="s">
        <v>298</v>
      </c>
      <c r="AT188" s="177" t="s">
        <v>205</v>
      </c>
      <c r="AU188" s="177" t="s">
        <v>84</v>
      </c>
      <c r="AY188" s="17" t="s">
        <v>137</v>
      </c>
      <c r="BE188" s="178">
        <f>IF(N188="základní",J188,0)</f>
        <v>0</v>
      </c>
      <c r="BF188" s="178">
        <f>IF(N188="snížená",J188,0)</f>
        <v>0</v>
      </c>
      <c r="BG188" s="178">
        <f>IF(N188="zákl. přenesená",J188,0)</f>
        <v>0</v>
      </c>
      <c r="BH188" s="178">
        <f>IF(N188="sníž. přenesená",J188,0)</f>
        <v>0</v>
      </c>
      <c r="BI188" s="178">
        <f>IF(N188="nulová",J188,0)</f>
        <v>0</v>
      </c>
      <c r="BJ188" s="17" t="s">
        <v>82</v>
      </c>
      <c r="BK188" s="178">
        <f>ROUND(I188*H188,2)</f>
        <v>0</v>
      </c>
      <c r="BL188" s="17" t="s">
        <v>246</v>
      </c>
      <c r="BM188" s="177" t="s">
        <v>632</v>
      </c>
    </row>
    <row r="189" spans="1:65" s="2" customFormat="1">
      <c r="A189" s="32"/>
      <c r="B189" s="33"/>
      <c r="C189" s="32"/>
      <c r="D189" s="179" t="s">
        <v>147</v>
      </c>
      <c r="E189" s="32"/>
      <c r="F189" s="180" t="s">
        <v>631</v>
      </c>
      <c r="G189" s="32"/>
      <c r="H189" s="32"/>
      <c r="I189" s="101"/>
      <c r="J189" s="32"/>
      <c r="K189" s="32"/>
      <c r="L189" s="33"/>
      <c r="M189" s="181"/>
      <c r="N189" s="182"/>
      <c r="O189" s="58"/>
      <c r="P189" s="58"/>
      <c r="Q189" s="58"/>
      <c r="R189" s="58"/>
      <c r="S189" s="58"/>
      <c r="T189" s="59"/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T189" s="17" t="s">
        <v>147</v>
      </c>
      <c r="AU189" s="17" t="s">
        <v>84</v>
      </c>
    </row>
    <row r="190" spans="1:65" s="2" customFormat="1" ht="16.5" customHeight="1">
      <c r="A190" s="32"/>
      <c r="B190" s="165"/>
      <c r="C190" s="206" t="s">
        <v>264</v>
      </c>
      <c r="D190" s="206" t="s">
        <v>205</v>
      </c>
      <c r="E190" s="207" t="s">
        <v>633</v>
      </c>
      <c r="F190" s="208" t="s">
        <v>634</v>
      </c>
      <c r="G190" s="209" t="s">
        <v>199</v>
      </c>
      <c r="H190" s="210">
        <v>1</v>
      </c>
      <c r="I190" s="211"/>
      <c r="J190" s="212">
        <f>ROUND(I190*H190,2)</f>
        <v>0</v>
      </c>
      <c r="K190" s="208" t="s">
        <v>144</v>
      </c>
      <c r="L190" s="213"/>
      <c r="M190" s="214" t="s">
        <v>1</v>
      </c>
      <c r="N190" s="215" t="s">
        <v>40</v>
      </c>
      <c r="O190" s="58"/>
      <c r="P190" s="175">
        <f>O190*H190</f>
        <v>0</v>
      </c>
      <c r="Q190" s="175">
        <v>5.5999999999999995E-4</v>
      </c>
      <c r="R190" s="175">
        <f>Q190*H190</f>
        <v>5.5999999999999995E-4</v>
      </c>
      <c r="S190" s="175">
        <v>0</v>
      </c>
      <c r="T190" s="176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77" t="s">
        <v>298</v>
      </c>
      <c r="AT190" s="177" t="s">
        <v>205</v>
      </c>
      <c r="AU190" s="177" t="s">
        <v>84</v>
      </c>
      <c r="AY190" s="17" t="s">
        <v>137</v>
      </c>
      <c r="BE190" s="178">
        <f>IF(N190="základní",J190,0)</f>
        <v>0</v>
      </c>
      <c r="BF190" s="178">
        <f>IF(N190="snížená",J190,0)</f>
        <v>0</v>
      </c>
      <c r="BG190" s="178">
        <f>IF(N190="zákl. přenesená",J190,0)</f>
        <v>0</v>
      </c>
      <c r="BH190" s="178">
        <f>IF(N190="sníž. přenesená",J190,0)</f>
        <v>0</v>
      </c>
      <c r="BI190" s="178">
        <f>IF(N190="nulová",J190,0)</f>
        <v>0</v>
      </c>
      <c r="BJ190" s="17" t="s">
        <v>82</v>
      </c>
      <c r="BK190" s="178">
        <f>ROUND(I190*H190,2)</f>
        <v>0</v>
      </c>
      <c r="BL190" s="17" t="s">
        <v>246</v>
      </c>
      <c r="BM190" s="177" t="s">
        <v>635</v>
      </c>
    </row>
    <row r="191" spans="1:65" s="2" customFormat="1">
      <c r="A191" s="32"/>
      <c r="B191" s="33"/>
      <c r="C191" s="32"/>
      <c r="D191" s="179" t="s">
        <v>147</v>
      </c>
      <c r="E191" s="32"/>
      <c r="F191" s="180" t="s">
        <v>634</v>
      </c>
      <c r="G191" s="32"/>
      <c r="H191" s="32"/>
      <c r="I191" s="101"/>
      <c r="J191" s="32"/>
      <c r="K191" s="32"/>
      <c r="L191" s="33"/>
      <c r="M191" s="181"/>
      <c r="N191" s="182"/>
      <c r="O191" s="58"/>
      <c r="P191" s="58"/>
      <c r="Q191" s="58"/>
      <c r="R191" s="58"/>
      <c r="S191" s="58"/>
      <c r="T191" s="59"/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T191" s="17" t="s">
        <v>147</v>
      </c>
      <c r="AU191" s="17" t="s">
        <v>84</v>
      </c>
    </row>
    <row r="192" spans="1:65" s="2" customFormat="1" ht="16.5" customHeight="1">
      <c r="A192" s="32"/>
      <c r="B192" s="165"/>
      <c r="C192" s="166" t="s">
        <v>270</v>
      </c>
      <c r="D192" s="166" t="s">
        <v>140</v>
      </c>
      <c r="E192" s="167" t="s">
        <v>636</v>
      </c>
      <c r="F192" s="168" t="s">
        <v>637</v>
      </c>
      <c r="G192" s="169" t="s">
        <v>199</v>
      </c>
      <c r="H192" s="170">
        <v>2</v>
      </c>
      <c r="I192" s="171"/>
      <c r="J192" s="172">
        <f>ROUND(I192*H192,2)</f>
        <v>0</v>
      </c>
      <c r="K192" s="168" t="s">
        <v>144</v>
      </c>
      <c r="L192" s="33"/>
      <c r="M192" s="173" t="s">
        <v>1</v>
      </c>
      <c r="N192" s="174" t="s">
        <v>40</v>
      </c>
      <c r="O192" s="58"/>
      <c r="P192" s="175">
        <f>O192*H192</f>
        <v>0</v>
      </c>
      <c r="Q192" s="175">
        <v>0</v>
      </c>
      <c r="R192" s="175">
        <f>Q192*H192</f>
        <v>0</v>
      </c>
      <c r="S192" s="175">
        <v>2.9610000000000001E-2</v>
      </c>
      <c r="T192" s="176">
        <f>S192*H192</f>
        <v>5.9220000000000002E-2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77" t="s">
        <v>246</v>
      </c>
      <c r="AT192" s="177" t="s">
        <v>140</v>
      </c>
      <c r="AU192" s="177" t="s">
        <v>84</v>
      </c>
      <c r="AY192" s="17" t="s">
        <v>137</v>
      </c>
      <c r="BE192" s="178">
        <f>IF(N192="základní",J192,0)</f>
        <v>0</v>
      </c>
      <c r="BF192" s="178">
        <f>IF(N192="snížená",J192,0)</f>
        <v>0</v>
      </c>
      <c r="BG192" s="178">
        <f>IF(N192="zákl. přenesená",J192,0)</f>
        <v>0</v>
      </c>
      <c r="BH192" s="178">
        <f>IF(N192="sníž. přenesená",J192,0)</f>
        <v>0</v>
      </c>
      <c r="BI192" s="178">
        <f>IF(N192="nulová",J192,0)</f>
        <v>0</v>
      </c>
      <c r="BJ192" s="17" t="s">
        <v>82</v>
      </c>
      <c r="BK192" s="178">
        <f>ROUND(I192*H192,2)</f>
        <v>0</v>
      </c>
      <c r="BL192" s="17" t="s">
        <v>246</v>
      </c>
      <c r="BM192" s="177" t="s">
        <v>638</v>
      </c>
    </row>
    <row r="193" spans="1:65" s="2" customFormat="1">
      <c r="A193" s="32"/>
      <c r="B193" s="33"/>
      <c r="C193" s="32"/>
      <c r="D193" s="179" t="s">
        <v>147</v>
      </c>
      <c r="E193" s="32"/>
      <c r="F193" s="180" t="s">
        <v>639</v>
      </c>
      <c r="G193" s="32"/>
      <c r="H193" s="32"/>
      <c r="I193" s="101"/>
      <c r="J193" s="32"/>
      <c r="K193" s="32"/>
      <c r="L193" s="33"/>
      <c r="M193" s="181"/>
      <c r="N193" s="182"/>
      <c r="O193" s="58"/>
      <c r="P193" s="58"/>
      <c r="Q193" s="58"/>
      <c r="R193" s="58"/>
      <c r="S193" s="58"/>
      <c r="T193" s="59"/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T193" s="17" t="s">
        <v>147</v>
      </c>
      <c r="AU193" s="17" t="s">
        <v>84</v>
      </c>
    </row>
    <row r="194" spans="1:65" s="14" customFormat="1">
      <c r="B194" s="190"/>
      <c r="D194" s="179" t="s">
        <v>149</v>
      </c>
      <c r="E194" s="191" t="s">
        <v>1</v>
      </c>
      <c r="F194" s="192" t="s">
        <v>84</v>
      </c>
      <c r="H194" s="193">
        <v>2</v>
      </c>
      <c r="I194" s="194"/>
      <c r="L194" s="190"/>
      <c r="M194" s="195"/>
      <c r="N194" s="196"/>
      <c r="O194" s="196"/>
      <c r="P194" s="196"/>
      <c r="Q194" s="196"/>
      <c r="R194" s="196"/>
      <c r="S194" s="196"/>
      <c r="T194" s="197"/>
      <c r="AT194" s="191" t="s">
        <v>149</v>
      </c>
      <c r="AU194" s="191" t="s">
        <v>84</v>
      </c>
      <c r="AV194" s="14" t="s">
        <v>84</v>
      </c>
      <c r="AW194" s="14" t="s">
        <v>32</v>
      </c>
      <c r="AX194" s="14" t="s">
        <v>82</v>
      </c>
      <c r="AY194" s="191" t="s">
        <v>137</v>
      </c>
    </row>
    <row r="195" spans="1:65" s="2" customFormat="1" ht="24" customHeight="1">
      <c r="A195" s="32"/>
      <c r="B195" s="165"/>
      <c r="C195" s="166" t="s">
        <v>7</v>
      </c>
      <c r="D195" s="166" t="s">
        <v>140</v>
      </c>
      <c r="E195" s="167" t="s">
        <v>640</v>
      </c>
      <c r="F195" s="168" t="s">
        <v>641</v>
      </c>
      <c r="G195" s="169" t="s">
        <v>199</v>
      </c>
      <c r="H195" s="170">
        <v>2</v>
      </c>
      <c r="I195" s="171"/>
      <c r="J195" s="172">
        <f>ROUND(I195*H195,2)</f>
        <v>0</v>
      </c>
      <c r="K195" s="168" t="s">
        <v>144</v>
      </c>
      <c r="L195" s="33"/>
      <c r="M195" s="173" t="s">
        <v>1</v>
      </c>
      <c r="N195" s="174" t="s">
        <v>40</v>
      </c>
      <c r="O195" s="58"/>
      <c r="P195" s="175">
        <f>O195*H195</f>
        <v>0</v>
      </c>
      <c r="Q195" s="175">
        <v>1.48E-3</v>
      </c>
      <c r="R195" s="175">
        <f>Q195*H195</f>
        <v>2.96E-3</v>
      </c>
      <c r="S195" s="175">
        <v>0</v>
      </c>
      <c r="T195" s="176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77" t="s">
        <v>246</v>
      </c>
      <c r="AT195" s="177" t="s">
        <v>140</v>
      </c>
      <c r="AU195" s="177" t="s">
        <v>84</v>
      </c>
      <c r="AY195" s="17" t="s">
        <v>137</v>
      </c>
      <c r="BE195" s="178">
        <f>IF(N195="základní",J195,0)</f>
        <v>0</v>
      </c>
      <c r="BF195" s="178">
        <f>IF(N195="snížená",J195,0)</f>
        <v>0</v>
      </c>
      <c r="BG195" s="178">
        <f>IF(N195="zákl. přenesená",J195,0)</f>
        <v>0</v>
      </c>
      <c r="BH195" s="178">
        <f>IF(N195="sníž. přenesená",J195,0)</f>
        <v>0</v>
      </c>
      <c r="BI195" s="178">
        <f>IF(N195="nulová",J195,0)</f>
        <v>0</v>
      </c>
      <c r="BJ195" s="17" t="s">
        <v>82</v>
      </c>
      <c r="BK195" s="178">
        <f>ROUND(I195*H195,2)</f>
        <v>0</v>
      </c>
      <c r="BL195" s="17" t="s">
        <v>246</v>
      </c>
      <c r="BM195" s="177" t="s">
        <v>642</v>
      </c>
    </row>
    <row r="196" spans="1:65" s="2" customFormat="1" ht="19.5">
      <c r="A196" s="32"/>
      <c r="B196" s="33"/>
      <c r="C196" s="32"/>
      <c r="D196" s="179" t="s">
        <v>147</v>
      </c>
      <c r="E196" s="32"/>
      <c r="F196" s="180" t="s">
        <v>643</v>
      </c>
      <c r="G196" s="32"/>
      <c r="H196" s="32"/>
      <c r="I196" s="101"/>
      <c r="J196" s="32"/>
      <c r="K196" s="32"/>
      <c r="L196" s="33"/>
      <c r="M196" s="181"/>
      <c r="N196" s="182"/>
      <c r="O196" s="58"/>
      <c r="P196" s="58"/>
      <c r="Q196" s="58"/>
      <c r="R196" s="58"/>
      <c r="S196" s="58"/>
      <c r="T196" s="59"/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T196" s="17" t="s">
        <v>147</v>
      </c>
      <c r="AU196" s="17" t="s">
        <v>84</v>
      </c>
    </row>
    <row r="197" spans="1:65" s="14" customFormat="1">
      <c r="B197" s="190"/>
      <c r="D197" s="179" t="s">
        <v>149</v>
      </c>
      <c r="E197" s="191" t="s">
        <v>1</v>
      </c>
      <c r="F197" s="192" t="s">
        <v>84</v>
      </c>
      <c r="H197" s="193">
        <v>2</v>
      </c>
      <c r="I197" s="194"/>
      <c r="L197" s="190"/>
      <c r="M197" s="195"/>
      <c r="N197" s="196"/>
      <c r="O197" s="196"/>
      <c r="P197" s="196"/>
      <c r="Q197" s="196"/>
      <c r="R197" s="196"/>
      <c r="S197" s="196"/>
      <c r="T197" s="197"/>
      <c r="AT197" s="191" t="s">
        <v>149</v>
      </c>
      <c r="AU197" s="191" t="s">
        <v>84</v>
      </c>
      <c r="AV197" s="14" t="s">
        <v>84</v>
      </c>
      <c r="AW197" s="14" t="s">
        <v>32</v>
      </c>
      <c r="AX197" s="14" t="s">
        <v>82</v>
      </c>
      <c r="AY197" s="191" t="s">
        <v>137</v>
      </c>
    </row>
    <row r="198" spans="1:65" s="2" customFormat="1" ht="16.5" customHeight="1">
      <c r="A198" s="32"/>
      <c r="B198" s="165"/>
      <c r="C198" s="166" t="s">
        <v>285</v>
      </c>
      <c r="D198" s="166" t="s">
        <v>140</v>
      </c>
      <c r="E198" s="167" t="s">
        <v>644</v>
      </c>
      <c r="F198" s="168" t="s">
        <v>645</v>
      </c>
      <c r="G198" s="169" t="s">
        <v>199</v>
      </c>
      <c r="H198" s="170">
        <v>9</v>
      </c>
      <c r="I198" s="171"/>
      <c r="J198" s="172">
        <f>ROUND(I198*H198,2)</f>
        <v>0</v>
      </c>
      <c r="K198" s="168" t="s">
        <v>144</v>
      </c>
      <c r="L198" s="33"/>
      <c r="M198" s="173" t="s">
        <v>1</v>
      </c>
      <c r="N198" s="174" t="s">
        <v>40</v>
      </c>
      <c r="O198" s="58"/>
      <c r="P198" s="175">
        <f>O198*H198</f>
        <v>0</v>
      </c>
      <c r="Q198" s="175">
        <v>0</v>
      </c>
      <c r="R198" s="175">
        <f>Q198*H198</f>
        <v>0</v>
      </c>
      <c r="S198" s="175">
        <v>3.0999999999999999E-3</v>
      </c>
      <c r="T198" s="176">
        <f>S198*H198</f>
        <v>2.7899999999999998E-2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77" t="s">
        <v>246</v>
      </c>
      <c r="AT198" s="177" t="s">
        <v>140</v>
      </c>
      <c r="AU198" s="177" t="s">
        <v>84</v>
      </c>
      <c r="AY198" s="17" t="s">
        <v>137</v>
      </c>
      <c r="BE198" s="178">
        <f>IF(N198="základní",J198,0)</f>
        <v>0</v>
      </c>
      <c r="BF198" s="178">
        <f>IF(N198="snížená",J198,0)</f>
        <v>0</v>
      </c>
      <c r="BG198" s="178">
        <f>IF(N198="zákl. přenesená",J198,0)</f>
        <v>0</v>
      </c>
      <c r="BH198" s="178">
        <f>IF(N198="sníž. přenesená",J198,0)</f>
        <v>0</v>
      </c>
      <c r="BI198" s="178">
        <f>IF(N198="nulová",J198,0)</f>
        <v>0</v>
      </c>
      <c r="BJ198" s="17" t="s">
        <v>82</v>
      </c>
      <c r="BK198" s="178">
        <f>ROUND(I198*H198,2)</f>
        <v>0</v>
      </c>
      <c r="BL198" s="17" t="s">
        <v>246</v>
      </c>
      <c r="BM198" s="177" t="s">
        <v>646</v>
      </c>
    </row>
    <row r="199" spans="1:65" s="2" customFormat="1">
      <c r="A199" s="32"/>
      <c r="B199" s="33"/>
      <c r="C199" s="32"/>
      <c r="D199" s="179" t="s">
        <v>147</v>
      </c>
      <c r="E199" s="32"/>
      <c r="F199" s="180" t="s">
        <v>647</v>
      </c>
      <c r="G199" s="32"/>
      <c r="H199" s="32"/>
      <c r="I199" s="101"/>
      <c r="J199" s="32"/>
      <c r="K199" s="32"/>
      <c r="L199" s="33"/>
      <c r="M199" s="181"/>
      <c r="N199" s="182"/>
      <c r="O199" s="58"/>
      <c r="P199" s="58"/>
      <c r="Q199" s="58"/>
      <c r="R199" s="58"/>
      <c r="S199" s="58"/>
      <c r="T199" s="59"/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T199" s="17" t="s">
        <v>147</v>
      </c>
      <c r="AU199" s="17" t="s">
        <v>84</v>
      </c>
    </row>
    <row r="200" spans="1:65" s="14" customFormat="1">
      <c r="B200" s="190"/>
      <c r="D200" s="179" t="s">
        <v>149</v>
      </c>
      <c r="E200" s="191" t="s">
        <v>1</v>
      </c>
      <c r="F200" s="192" t="s">
        <v>648</v>
      </c>
      <c r="H200" s="193">
        <v>4</v>
      </c>
      <c r="I200" s="194"/>
      <c r="L200" s="190"/>
      <c r="M200" s="195"/>
      <c r="N200" s="196"/>
      <c r="O200" s="196"/>
      <c r="P200" s="196"/>
      <c r="Q200" s="196"/>
      <c r="R200" s="196"/>
      <c r="S200" s="196"/>
      <c r="T200" s="197"/>
      <c r="AT200" s="191" t="s">
        <v>149</v>
      </c>
      <c r="AU200" s="191" t="s">
        <v>84</v>
      </c>
      <c r="AV200" s="14" t="s">
        <v>84</v>
      </c>
      <c r="AW200" s="14" t="s">
        <v>32</v>
      </c>
      <c r="AX200" s="14" t="s">
        <v>75</v>
      </c>
      <c r="AY200" s="191" t="s">
        <v>137</v>
      </c>
    </row>
    <row r="201" spans="1:65" s="14" customFormat="1">
      <c r="B201" s="190"/>
      <c r="D201" s="179" t="s">
        <v>149</v>
      </c>
      <c r="E201" s="191" t="s">
        <v>1</v>
      </c>
      <c r="F201" s="192" t="s">
        <v>649</v>
      </c>
      <c r="H201" s="193">
        <v>3</v>
      </c>
      <c r="I201" s="194"/>
      <c r="L201" s="190"/>
      <c r="M201" s="195"/>
      <c r="N201" s="196"/>
      <c r="O201" s="196"/>
      <c r="P201" s="196"/>
      <c r="Q201" s="196"/>
      <c r="R201" s="196"/>
      <c r="S201" s="196"/>
      <c r="T201" s="197"/>
      <c r="AT201" s="191" t="s">
        <v>149</v>
      </c>
      <c r="AU201" s="191" t="s">
        <v>84</v>
      </c>
      <c r="AV201" s="14" t="s">
        <v>84</v>
      </c>
      <c r="AW201" s="14" t="s">
        <v>32</v>
      </c>
      <c r="AX201" s="14" t="s">
        <v>75</v>
      </c>
      <c r="AY201" s="191" t="s">
        <v>137</v>
      </c>
    </row>
    <row r="202" spans="1:65" s="14" customFormat="1">
      <c r="B202" s="190"/>
      <c r="D202" s="179" t="s">
        <v>149</v>
      </c>
      <c r="E202" s="191" t="s">
        <v>1</v>
      </c>
      <c r="F202" s="192" t="s">
        <v>650</v>
      </c>
      <c r="H202" s="193">
        <v>2</v>
      </c>
      <c r="I202" s="194"/>
      <c r="L202" s="190"/>
      <c r="M202" s="195"/>
      <c r="N202" s="196"/>
      <c r="O202" s="196"/>
      <c r="P202" s="196"/>
      <c r="Q202" s="196"/>
      <c r="R202" s="196"/>
      <c r="S202" s="196"/>
      <c r="T202" s="197"/>
      <c r="AT202" s="191" t="s">
        <v>149</v>
      </c>
      <c r="AU202" s="191" t="s">
        <v>84</v>
      </c>
      <c r="AV202" s="14" t="s">
        <v>84</v>
      </c>
      <c r="AW202" s="14" t="s">
        <v>32</v>
      </c>
      <c r="AX202" s="14" t="s">
        <v>75</v>
      </c>
      <c r="AY202" s="191" t="s">
        <v>137</v>
      </c>
    </row>
    <row r="203" spans="1:65" s="15" customFormat="1">
      <c r="B203" s="198"/>
      <c r="D203" s="179" t="s">
        <v>149</v>
      </c>
      <c r="E203" s="199" t="s">
        <v>1</v>
      </c>
      <c r="F203" s="200" t="s">
        <v>164</v>
      </c>
      <c r="H203" s="201">
        <v>9</v>
      </c>
      <c r="I203" s="202"/>
      <c r="L203" s="198"/>
      <c r="M203" s="203"/>
      <c r="N203" s="204"/>
      <c r="O203" s="204"/>
      <c r="P203" s="204"/>
      <c r="Q203" s="204"/>
      <c r="R203" s="204"/>
      <c r="S203" s="204"/>
      <c r="T203" s="205"/>
      <c r="AT203" s="199" t="s">
        <v>149</v>
      </c>
      <c r="AU203" s="199" t="s">
        <v>84</v>
      </c>
      <c r="AV203" s="15" t="s">
        <v>145</v>
      </c>
      <c r="AW203" s="15" t="s">
        <v>32</v>
      </c>
      <c r="AX203" s="15" t="s">
        <v>82</v>
      </c>
      <c r="AY203" s="199" t="s">
        <v>137</v>
      </c>
    </row>
    <row r="204" spans="1:65" s="2" customFormat="1" ht="16.5" customHeight="1">
      <c r="A204" s="32"/>
      <c r="B204" s="165"/>
      <c r="C204" s="166" t="s">
        <v>295</v>
      </c>
      <c r="D204" s="166" t="s">
        <v>140</v>
      </c>
      <c r="E204" s="167" t="s">
        <v>651</v>
      </c>
      <c r="F204" s="168" t="s">
        <v>652</v>
      </c>
      <c r="G204" s="169" t="s">
        <v>199</v>
      </c>
      <c r="H204" s="170">
        <v>9</v>
      </c>
      <c r="I204" s="171"/>
      <c r="J204" s="172">
        <f>ROUND(I204*H204,2)</f>
        <v>0</v>
      </c>
      <c r="K204" s="168" t="s">
        <v>144</v>
      </c>
      <c r="L204" s="33"/>
      <c r="M204" s="173" t="s">
        <v>1</v>
      </c>
      <c r="N204" s="174" t="s">
        <v>40</v>
      </c>
      <c r="O204" s="58"/>
      <c r="P204" s="175">
        <f>O204*H204</f>
        <v>0</v>
      </c>
      <c r="Q204" s="175">
        <v>0</v>
      </c>
      <c r="R204" s="175">
        <f>Q204*H204</f>
        <v>0</v>
      </c>
      <c r="S204" s="175">
        <v>4.1999999999999997E-3</v>
      </c>
      <c r="T204" s="176">
        <f>S204*H204</f>
        <v>3.78E-2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77" t="s">
        <v>246</v>
      </c>
      <c r="AT204" s="177" t="s">
        <v>140</v>
      </c>
      <c r="AU204" s="177" t="s">
        <v>84</v>
      </c>
      <c r="AY204" s="17" t="s">
        <v>137</v>
      </c>
      <c r="BE204" s="178">
        <f>IF(N204="základní",J204,0)</f>
        <v>0</v>
      </c>
      <c r="BF204" s="178">
        <f>IF(N204="snížená",J204,0)</f>
        <v>0</v>
      </c>
      <c r="BG204" s="178">
        <f>IF(N204="zákl. přenesená",J204,0)</f>
        <v>0</v>
      </c>
      <c r="BH204" s="178">
        <f>IF(N204="sníž. přenesená",J204,0)</f>
        <v>0</v>
      </c>
      <c r="BI204" s="178">
        <f>IF(N204="nulová",J204,0)</f>
        <v>0</v>
      </c>
      <c r="BJ204" s="17" t="s">
        <v>82</v>
      </c>
      <c r="BK204" s="178">
        <f>ROUND(I204*H204,2)</f>
        <v>0</v>
      </c>
      <c r="BL204" s="17" t="s">
        <v>246</v>
      </c>
      <c r="BM204" s="177" t="s">
        <v>653</v>
      </c>
    </row>
    <row r="205" spans="1:65" s="2" customFormat="1">
      <c r="A205" s="32"/>
      <c r="B205" s="33"/>
      <c r="C205" s="32"/>
      <c r="D205" s="179" t="s">
        <v>147</v>
      </c>
      <c r="E205" s="32"/>
      <c r="F205" s="180" t="s">
        <v>654</v>
      </c>
      <c r="G205" s="32"/>
      <c r="H205" s="32"/>
      <c r="I205" s="101"/>
      <c r="J205" s="32"/>
      <c r="K205" s="32"/>
      <c r="L205" s="33"/>
      <c r="M205" s="181"/>
      <c r="N205" s="182"/>
      <c r="O205" s="58"/>
      <c r="P205" s="58"/>
      <c r="Q205" s="58"/>
      <c r="R205" s="58"/>
      <c r="S205" s="58"/>
      <c r="T205" s="59"/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T205" s="17" t="s">
        <v>147</v>
      </c>
      <c r="AU205" s="17" t="s">
        <v>84</v>
      </c>
    </row>
    <row r="206" spans="1:65" s="14" customFormat="1">
      <c r="B206" s="190"/>
      <c r="D206" s="179" t="s">
        <v>149</v>
      </c>
      <c r="E206" s="191" t="s">
        <v>1</v>
      </c>
      <c r="F206" s="192" t="s">
        <v>655</v>
      </c>
      <c r="H206" s="193">
        <v>9</v>
      </c>
      <c r="I206" s="194"/>
      <c r="L206" s="190"/>
      <c r="M206" s="195"/>
      <c r="N206" s="196"/>
      <c r="O206" s="196"/>
      <c r="P206" s="196"/>
      <c r="Q206" s="196"/>
      <c r="R206" s="196"/>
      <c r="S206" s="196"/>
      <c r="T206" s="197"/>
      <c r="AT206" s="191" t="s">
        <v>149</v>
      </c>
      <c r="AU206" s="191" t="s">
        <v>84</v>
      </c>
      <c r="AV206" s="14" t="s">
        <v>84</v>
      </c>
      <c r="AW206" s="14" t="s">
        <v>32</v>
      </c>
      <c r="AX206" s="14" t="s">
        <v>82</v>
      </c>
      <c r="AY206" s="191" t="s">
        <v>137</v>
      </c>
    </row>
    <row r="207" spans="1:65" s="2" customFormat="1" ht="16.5" customHeight="1">
      <c r="A207" s="32"/>
      <c r="B207" s="165"/>
      <c r="C207" s="166" t="s">
        <v>300</v>
      </c>
      <c r="D207" s="166" t="s">
        <v>140</v>
      </c>
      <c r="E207" s="167" t="s">
        <v>656</v>
      </c>
      <c r="F207" s="168" t="s">
        <v>657</v>
      </c>
      <c r="G207" s="169" t="s">
        <v>458</v>
      </c>
      <c r="H207" s="170">
        <v>105</v>
      </c>
      <c r="I207" s="171"/>
      <c r="J207" s="172">
        <f>ROUND(I207*H207,2)</f>
        <v>0</v>
      </c>
      <c r="K207" s="168" t="s">
        <v>144</v>
      </c>
      <c r="L207" s="33"/>
      <c r="M207" s="173" t="s">
        <v>1</v>
      </c>
      <c r="N207" s="174" t="s">
        <v>40</v>
      </c>
      <c r="O207" s="58"/>
      <c r="P207" s="175">
        <f>O207*H207</f>
        <v>0</v>
      </c>
      <c r="Q207" s="175">
        <v>0</v>
      </c>
      <c r="R207" s="175">
        <f>Q207*H207</f>
        <v>0</v>
      </c>
      <c r="S207" s="175">
        <v>0</v>
      </c>
      <c r="T207" s="176">
        <f>S207*H207</f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77" t="s">
        <v>246</v>
      </c>
      <c r="AT207" s="177" t="s">
        <v>140</v>
      </c>
      <c r="AU207" s="177" t="s">
        <v>84</v>
      </c>
      <c r="AY207" s="17" t="s">
        <v>137</v>
      </c>
      <c r="BE207" s="178">
        <f>IF(N207="základní",J207,0)</f>
        <v>0</v>
      </c>
      <c r="BF207" s="178">
        <f>IF(N207="snížená",J207,0)</f>
        <v>0</v>
      </c>
      <c r="BG207" s="178">
        <f>IF(N207="zákl. přenesená",J207,0)</f>
        <v>0</v>
      </c>
      <c r="BH207" s="178">
        <f>IF(N207="sníž. přenesená",J207,0)</f>
        <v>0</v>
      </c>
      <c r="BI207" s="178">
        <f>IF(N207="nulová",J207,0)</f>
        <v>0</v>
      </c>
      <c r="BJ207" s="17" t="s">
        <v>82</v>
      </c>
      <c r="BK207" s="178">
        <f>ROUND(I207*H207,2)</f>
        <v>0</v>
      </c>
      <c r="BL207" s="17" t="s">
        <v>246</v>
      </c>
      <c r="BM207" s="177" t="s">
        <v>658</v>
      </c>
    </row>
    <row r="208" spans="1:65" s="2" customFormat="1">
      <c r="A208" s="32"/>
      <c r="B208" s="33"/>
      <c r="C208" s="32"/>
      <c r="D208" s="179" t="s">
        <v>147</v>
      </c>
      <c r="E208" s="32"/>
      <c r="F208" s="180" t="s">
        <v>659</v>
      </c>
      <c r="G208" s="32"/>
      <c r="H208" s="32"/>
      <c r="I208" s="101"/>
      <c r="J208" s="32"/>
      <c r="K208" s="32"/>
      <c r="L208" s="33"/>
      <c r="M208" s="181"/>
      <c r="N208" s="182"/>
      <c r="O208" s="58"/>
      <c r="P208" s="58"/>
      <c r="Q208" s="58"/>
      <c r="R208" s="58"/>
      <c r="S208" s="58"/>
      <c r="T208" s="59"/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T208" s="17" t="s">
        <v>147</v>
      </c>
      <c r="AU208" s="17" t="s">
        <v>84</v>
      </c>
    </row>
    <row r="209" spans="1:65" s="14" customFormat="1">
      <c r="B209" s="190"/>
      <c r="D209" s="179" t="s">
        <v>149</v>
      </c>
      <c r="E209" s="191" t="s">
        <v>1</v>
      </c>
      <c r="F209" s="192" t="s">
        <v>660</v>
      </c>
      <c r="H209" s="193">
        <v>105</v>
      </c>
      <c r="I209" s="194"/>
      <c r="L209" s="190"/>
      <c r="M209" s="195"/>
      <c r="N209" s="196"/>
      <c r="O209" s="196"/>
      <c r="P209" s="196"/>
      <c r="Q209" s="196"/>
      <c r="R209" s="196"/>
      <c r="S209" s="196"/>
      <c r="T209" s="197"/>
      <c r="AT209" s="191" t="s">
        <v>149</v>
      </c>
      <c r="AU209" s="191" t="s">
        <v>84</v>
      </c>
      <c r="AV209" s="14" t="s">
        <v>84</v>
      </c>
      <c r="AW209" s="14" t="s">
        <v>32</v>
      </c>
      <c r="AX209" s="14" t="s">
        <v>82</v>
      </c>
      <c r="AY209" s="191" t="s">
        <v>137</v>
      </c>
    </row>
    <row r="210" spans="1:65" s="2" customFormat="1" ht="24" customHeight="1">
      <c r="A210" s="32"/>
      <c r="B210" s="165"/>
      <c r="C210" s="166" t="s">
        <v>305</v>
      </c>
      <c r="D210" s="166" t="s">
        <v>140</v>
      </c>
      <c r="E210" s="167" t="s">
        <v>661</v>
      </c>
      <c r="F210" s="168" t="s">
        <v>662</v>
      </c>
      <c r="G210" s="169" t="s">
        <v>256</v>
      </c>
      <c r="H210" s="170">
        <v>0.107</v>
      </c>
      <c r="I210" s="171"/>
      <c r="J210" s="172">
        <f>ROUND(I210*H210,2)</f>
        <v>0</v>
      </c>
      <c r="K210" s="168" t="s">
        <v>144</v>
      </c>
      <c r="L210" s="33"/>
      <c r="M210" s="173" t="s">
        <v>1</v>
      </c>
      <c r="N210" s="174" t="s">
        <v>40</v>
      </c>
      <c r="O210" s="58"/>
      <c r="P210" s="175">
        <f>O210*H210</f>
        <v>0</v>
      </c>
      <c r="Q210" s="175">
        <v>0</v>
      </c>
      <c r="R210" s="175">
        <f>Q210*H210</f>
        <v>0</v>
      </c>
      <c r="S210" s="175">
        <v>0</v>
      </c>
      <c r="T210" s="176">
        <f>S210*H210</f>
        <v>0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177" t="s">
        <v>246</v>
      </c>
      <c r="AT210" s="177" t="s">
        <v>140</v>
      </c>
      <c r="AU210" s="177" t="s">
        <v>84</v>
      </c>
      <c r="AY210" s="17" t="s">
        <v>137</v>
      </c>
      <c r="BE210" s="178">
        <f>IF(N210="základní",J210,0)</f>
        <v>0</v>
      </c>
      <c r="BF210" s="178">
        <f>IF(N210="snížená",J210,0)</f>
        <v>0</v>
      </c>
      <c r="BG210" s="178">
        <f>IF(N210="zákl. přenesená",J210,0)</f>
        <v>0</v>
      </c>
      <c r="BH210" s="178">
        <f>IF(N210="sníž. přenesená",J210,0)</f>
        <v>0</v>
      </c>
      <c r="BI210" s="178">
        <f>IF(N210="nulová",J210,0)</f>
        <v>0</v>
      </c>
      <c r="BJ210" s="17" t="s">
        <v>82</v>
      </c>
      <c r="BK210" s="178">
        <f>ROUND(I210*H210,2)</f>
        <v>0</v>
      </c>
      <c r="BL210" s="17" t="s">
        <v>246</v>
      </c>
      <c r="BM210" s="177" t="s">
        <v>663</v>
      </c>
    </row>
    <row r="211" spans="1:65" s="2" customFormat="1" ht="29.25">
      <c r="A211" s="32"/>
      <c r="B211" s="33"/>
      <c r="C211" s="32"/>
      <c r="D211" s="179" t="s">
        <v>147</v>
      </c>
      <c r="E211" s="32"/>
      <c r="F211" s="180" t="s">
        <v>664</v>
      </c>
      <c r="G211" s="32"/>
      <c r="H211" s="32"/>
      <c r="I211" s="101"/>
      <c r="J211" s="32"/>
      <c r="K211" s="32"/>
      <c r="L211" s="33"/>
      <c r="M211" s="181"/>
      <c r="N211" s="182"/>
      <c r="O211" s="58"/>
      <c r="P211" s="58"/>
      <c r="Q211" s="58"/>
      <c r="R211" s="58"/>
      <c r="S211" s="58"/>
      <c r="T211" s="59"/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T211" s="17" t="s">
        <v>147</v>
      </c>
      <c r="AU211" s="17" t="s">
        <v>84</v>
      </c>
    </row>
    <row r="212" spans="1:65" s="12" customFormat="1" ht="22.9" customHeight="1">
      <c r="B212" s="152"/>
      <c r="D212" s="153" t="s">
        <v>74</v>
      </c>
      <c r="E212" s="163" t="s">
        <v>665</v>
      </c>
      <c r="F212" s="163" t="s">
        <v>666</v>
      </c>
      <c r="I212" s="155"/>
      <c r="J212" s="164">
        <f>BK212</f>
        <v>0</v>
      </c>
      <c r="L212" s="152"/>
      <c r="M212" s="157"/>
      <c r="N212" s="158"/>
      <c r="O212" s="158"/>
      <c r="P212" s="159">
        <f>SUM(P213:P260)</f>
        <v>0</v>
      </c>
      <c r="Q212" s="158"/>
      <c r="R212" s="159">
        <f>SUM(R213:R260)</f>
        <v>0.16865000000000002</v>
      </c>
      <c r="S212" s="158"/>
      <c r="T212" s="160">
        <f>SUM(T213:T260)</f>
        <v>0.25559999999999999</v>
      </c>
      <c r="AR212" s="153" t="s">
        <v>84</v>
      </c>
      <c r="AT212" s="161" t="s">
        <v>74</v>
      </c>
      <c r="AU212" s="161" t="s">
        <v>82</v>
      </c>
      <c r="AY212" s="153" t="s">
        <v>137</v>
      </c>
      <c r="BK212" s="162">
        <f>SUM(BK213:BK260)</f>
        <v>0</v>
      </c>
    </row>
    <row r="213" spans="1:65" s="2" customFormat="1" ht="24" customHeight="1">
      <c r="A213" s="32"/>
      <c r="B213" s="165"/>
      <c r="C213" s="166" t="s">
        <v>309</v>
      </c>
      <c r="D213" s="166" t="s">
        <v>140</v>
      </c>
      <c r="E213" s="167" t="s">
        <v>667</v>
      </c>
      <c r="F213" s="168" t="s">
        <v>668</v>
      </c>
      <c r="G213" s="169" t="s">
        <v>217</v>
      </c>
      <c r="H213" s="170">
        <v>1</v>
      </c>
      <c r="I213" s="171"/>
      <c r="J213" s="172">
        <f>ROUND(I213*H213,2)</f>
        <v>0</v>
      </c>
      <c r="K213" s="168" t="s">
        <v>1</v>
      </c>
      <c r="L213" s="33"/>
      <c r="M213" s="173" t="s">
        <v>1</v>
      </c>
      <c r="N213" s="174" t="s">
        <v>40</v>
      </c>
      <c r="O213" s="58"/>
      <c r="P213" s="175">
        <f>O213*H213</f>
        <v>0</v>
      </c>
      <c r="Q213" s="175">
        <v>0</v>
      </c>
      <c r="R213" s="175">
        <f>Q213*H213</f>
        <v>0</v>
      </c>
      <c r="S213" s="175">
        <v>0</v>
      </c>
      <c r="T213" s="176">
        <f>S213*H213</f>
        <v>0</v>
      </c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R213" s="177" t="s">
        <v>246</v>
      </c>
      <c r="AT213" s="177" t="s">
        <v>140</v>
      </c>
      <c r="AU213" s="177" t="s">
        <v>84</v>
      </c>
      <c r="AY213" s="17" t="s">
        <v>137</v>
      </c>
      <c r="BE213" s="178">
        <f>IF(N213="základní",J213,0)</f>
        <v>0</v>
      </c>
      <c r="BF213" s="178">
        <f>IF(N213="snížená",J213,0)</f>
        <v>0</v>
      </c>
      <c r="BG213" s="178">
        <f>IF(N213="zákl. přenesená",J213,0)</f>
        <v>0</v>
      </c>
      <c r="BH213" s="178">
        <f>IF(N213="sníž. přenesená",J213,0)</f>
        <v>0</v>
      </c>
      <c r="BI213" s="178">
        <f>IF(N213="nulová",J213,0)</f>
        <v>0</v>
      </c>
      <c r="BJ213" s="17" t="s">
        <v>82</v>
      </c>
      <c r="BK213" s="178">
        <f>ROUND(I213*H213,2)</f>
        <v>0</v>
      </c>
      <c r="BL213" s="17" t="s">
        <v>246</v>
      </c>
      <c r="BM213" s="177" t="s">
        <v>669</v>
      </c>
    </row>
    <row r="214" spans="1:65" s="2" customFormat="1" ht="19.5">
      <c r="A214" s="32"/>
      <c r="B214" s="33"/>
      <c r="C214" s="32"/>
      <c r="D214" s="179" t="s">
        <v>147</v>
      </c>
      <c r="E214" s="32"/>
      <c r="F214" s="180" t="s">
        <v>668</v>
      </c>
      <c r="G214" s="32"/>
      <c r="H214" s="32"/>
      <c r="I214" s="101"/>
      <c r="J214" s="32"/>
      <c r="K214" s="32"/>
      <c r="L214" s="33"/>
      <c r="M214" s="181"/>
      <c r="N214" s="182"/>
      <c r="O214" s="58"/>
      <c r="P214" s="58"/>
      <c r="Q214" s="58"/>
      <c r="R214" s="58"/>
      <c r="S214" s="58"/>
      <c r="T214" s="59"/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T214" s="17" t="s">
        <v>147</v>
      </c>
      <c r="AU214" s="17" t="s">
        <v>84</v>
      </c>
    </row>
    <row r="215" spans="1:65" s="2" customFormat="1" ht="24" customHeight="1">
      <c r="A215" s="32"/>
      <c r="B215" s="165"/>
      <c r="C215" s="166" t="s">
        <v>313</v>
      </c>
      <c r="D215" s="166" t="s">
        <v>140</v>
      </c>
      <c r="E215" s="167" t="s">
        <v>670</v>
      </c>
      <c r="F215" s="168" t="s">
        <v>671</v>
      </c>
      <c r="G215" s="169" t="s">
        <v>458</v>
      </c>
      <c r="H215" s="170">
        <v>85</v>
      </c>
      <c r="I215" s="171"/>
      <c r="J215" s="172">
        <f>ROUND(I215*H215,2)</f>
        <v>0</v>
      </c>
      <c r="K215" s="168" t="s">
        <v>144</v>
      </c>
      <c r="L215" s="33"/>
      <c r="M215" s="173" t="s">
        <v>1</v>
      </c>
      <c r="N215" s="174" t="s">
        <v>40</v>
      </c>
      <c r="O215" s="58"/>
      <c r="P215" s="175">
        <f>O215*H215</f>
        <v>0</v>
      </c>
      <c r="Q215" s="175">
        <v>0</v>
      </c>
      <c r="R215" s="175">
        <f>Q215*H215</f>
        <v>0</v>
      </c>
      <c r="S215" s="175">
        <v>2.1299999999999999E-3</v>
      </c>
      <c r="T215" s="176">
        <f>S215*H215</f>
        <v>0.18104999999999999</v>
      </c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177" t="s">
        <v>246</v>
      </c>
      <c r="AT215" s="177" t="s">
        <v>140</v>
      </c>
      <c r="AU215" s="177" t="s">
        <v>84</v>
      </c>
      <c r="AY215" s="17" t="s">
        <v>137</v>
      </c>
      <c r="BE215" s="178">
        <f>IF(N215="základní",J215,0)</f>
        <v>0</v>
      </c>
      <c r="BF215" s="178">
        <f>IF(N215="snížená",J215,0)</f>
        <v>0</v>
      </c>
      <c r="BG215" s="178">
        <f>IF(N215="zákl. přenesená",J215,0)</f>
        <v>0</v>
      </c>
      <c r="BH215" s="178">
        <f>IF(N215="sníž. přenesená",J215,0)</f>
        <v>0</v>
      </c>
      <c r="BI215" s="178">
        <f>IF(N215="nulová",J215,0)</f>
        <v>0</v>
      </c>
      <c r="BJ215" s="17" t="s">
        <v>82</v>
      </c>
      <c r="BK215" s="178">
        <f>ROUND(I215*H215,2)</f>
        <v>0</v>
      </c>
      <c r="BL215" s="17" t="s">
        <v>246</v>
      </c>
      <c r="BM215" s="177" t="s">
        <v>672</v>
      </c>
    </row>
    <row r="216" spans="1:65" s="2" customFormat="1" ht="19.5">
      <c r="A216" s="32"/>
      <c r="B216" s="33"/>
      <c r="C216" s="32"/>
      <c r="D216" s="179" t="s">
        <v>147</v>
      </c>
      <c r="E216" s="32"/>
      <c r="F216" s="180" t="s">
        <v>673</v>
      </c>
      <c r="G216" s="32"/>
      <c r="H216" s="32"/>
      <c r="I216" s="101"/>
      <c r="J216" s="32"/>
      <c r="K216" s="32"/>
      <c r="L216" s="33"/>
      <c r="M216" s="181"/>
      <c r="N216" s="182"/>
      <c r="O216" s="58"/>
      <c r="P216" s="58"/>
      <c r="Q216" s="58"/>
      <c r="R216" s="58"/>
      <c r="S216" s="58"/>
      <c r="T216" s="59"/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T216" s="17" t="s">
        <v>147</v>
      </c>
      <c r="AU216" s="17" t="s">
        <v>84</v>
      </c>
    </row>
    <row r="217" spans="1:65" s="14" customFormat="1">
      <c r="B217" s="190"/>
      <c r="D217" s="179" t="s">
        <v>149</v>
      </c>
      <c r="E217" s="191" t="s">
        <v>1</v>
      </c>
      <c r="F217" s="192" t="s">
        <v>674</v>
      </c>
      <c r="H217" s="193">
        <v>85</v>
      </c>
      <c r="I217" s="194"/>
      <c r="L217" s="190"/>
      <c r="M217" s="195"/>
      <c r="N217" s="196"/>
      <c r="O217" s="196"/>
      <c r="P217" s="196"/>
      <c r="Q217" s="196"/>
      <c r="R217" s="196"/>
      <c r="S217" s="196"/>
      <c r="T217" s="197"/>
      <c r="AT217" s="191" t="s">
        <v>149</v>
      </c>
      <c r="AU217" s="191" t="s">
        <v>84</v>
      </c>
      <c r="AV217" s="14" t="s">
        <v>84</v>
      </c>
      <c r="AW217" s="14" t="s">
        <v>32</v>
      </c>
      <c r="AX217" s="14" t="s">
        <v>82</v>
      </c>
      <c r="AY217" s="191" t="s">
        <v>137</v>
      </c>
    </row>
    <row r="218" spans="1:65" s="2" customFormat="1" ht="24" customHeight="1">
      <c r="A218" s="32"/>
      <c r="B218" s="165"/>
      <c r="C218" s="166" t="s">
        <v>317</v>
      </c>
      <c r="D218" s="166" t="s">
        <v>140</v>
      </c>
      <c r="E218" s="167" t="s">
        <v>675</v>
      </c>
      <c r="F218" s="168" t="s">
        <v>676</v>
      </c>
      <c r="G218" s="169" t="s">
        <v>458</v>
      </c>
      <c r="H218" s="170">
        <v>15</v>
      </c>
      <c r="I218" s="171"/>
      <c r="J218" s="172">
        <f>ROUND(I218*H218,2)</f>
        <v>0</v>
      </c>
      <c r="K218" s="168" t="s">
        <v>144</v>
      </c>
      <c r="L218" s="33"/>
      <c r="M218" s="173" t="s">
        <v>1</v>
      </c>
      <c r="N218" s="174" t="s">
        <v>40</v>
      </c>
      <c r="O218" s="58"/>
      <c r="P218" s="175">
        <f>O218*H218</f>
        <v>0</v>
      </c>
      <c r="Q218" s="175">
        <v>0</v>
      </c>
      <c r="R218" s="175">
        <f>Q218*H218</f>
        <v>0</v>
      </c>
      <c r="S218" s="175">
        <v>4.9699999999999996E-3</v>
      </c>
      <c r="T218" s="176">
        <f>S218*H218</f>
        <v>7.4549999999999991E-2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77" t="s">
        <v>246</v>
      </c>
      <c r="AT218" s="177" t="s">
        <v>140</v>
      </c>
      <c r="AU218" s="177" t="s">
        <v>84</v>
      </c>
      <c r="AY218" s="17" t="s">
        <v>137</v>
      </c>
      <c r="BE218" s="178">
        <f>IF(N218="základní",J218,0)</f>
        <v>0</v>
      </c>
      <c r="BF218" s="178">
        <f>IF(N218="snížená",J218,0)</f>
        <v>0</v>
      </c>
      <c r="BG218" s="178">
        <f>IF(N218="zákl. přenesená",J218,0)</f>
        <v>0</v>
      </c>
      <c r="BH218" s="178">
        <f>IF(N218="sníž. přenesená",J218,0)</f>
        <v>0</v>
      </c>
      <c r="BI218" s="178">
        <f>IF(N218="nulová",J218,0)</f>
        <v>0</v>
      </c>
      <c r="BJ218" s="17" t="s">
        <v>82</v>
      </c>
      <c r="BK218" s="178">
        <f>ROUND(I218*H218,2)</f>
        <v>0</v>
      </c>
      <c r="BL218" s="17" t="s">
        <v>246</v>
      </c>
      <c r="BM218" s="177" t="s">
        <v>677</v>
      </c>
    </row>
    <row r="219" spans="1:65" s="2" customFormat="1" ht="19.5">
      <c r="A219" s="32"/>
      <c r="B219" s="33"/>
      <c r="C219" s="32"/>
      <c r="D219" s="179" t="s">
        <v>147</v>
      </c>
      <c r="E219" s="32"/>
      <c r="F219" s="180" t="s">
        <v>678</v>
      </c>
      <c r="G219" s="32"/>
      <c r="H219" s="32"/>
      <c r="I219" s="101"/>
      <c r="J219" s="32"/>
      <c r="K219" s="32"/>
      <c r="L219" s="33"/>
      <c r="M219" s="181"/>
      <c r="N219" s="182"/>
      <c r="O219" s="58"/>
      <c r="P219" s="58"/>
      <c r="Q219" s="58"/>
      <c r="R219" s="58"/>
      <c r="S219" s="58"/>
      <c r="T219" s="59"/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T219" s="17" t="s">
        <v>147</v>
      </c>
      <c r="AU219" s="17" t="s">
        <v>84</v>
      </c>
    </row>
    <row r="220" spans="1:65" s="14" customFormat="1">
      <c r="B220" s="190"/>
      <c r="D220" s="179" t="s">
        <v>149</v>
      </c>
      <c r="E220" s="191" t="s">
        <v>1</v>
      </c>
      <c r="F220" s="192" t="s">
        <v>8</v>
      </c>
      <c r="H220" s="193">
        <v>15</v>
      </c>
      <c r="I220" s="194"/>
      <c r="L220" s="190"/>
      <c r="M220" s="195"/>
      <c r="N220" s="196"/>
      <c r="O220" s="196"/>
      <c r="P220" s="196"/>
      <c r="Q220" s="196"/>
      <c r="R220" s="196"/>
      <c r="S220" s="196"/>
      <c r="T220" s="197"/>
      <c r="AT220" s="191" t="s">
        <v>149</v>
      </c>
      <c r="AU220" s="191" t="s">
        <v>84</v>
      </c>
      <c r="AV220" s="14" t="s">
        <v>84</v>
      </c>
      <c r="AW220" s="14" t="s">
        <v>32</v>
      </c>
      <c r="AX220" s="14" t="s">
        <v>82</v>
      </c>
      <c r="AY220" s="191" t="s">
        <v>137</v>
      </c>
    </row>
    <row r="221" spans="1:65" s="2" customFormat="1" ht="24" customHeight="1">
      <c r="A221" s="32"/>
      <c r="B221" s="165"/>
      <c r="C221" s="166" t="s">
        <v>324</v>
      </c>
      <c r="D221" s="166" t="s">
        <v>140</v>
      </c>
      <c r="E221" s="167" t="s">
        <v>679</v>
      </c>
      <c r="F221" s="168" t="s">
        <v>680</v>
      </c>
      <c r="G221" s="169" t="s">
        <v>458</v>
      </c>
      <c r="H221" s="170">
        <v>25</v>
      </c>
      <c r="I221" s="171"/>
      <c r="J221" s="172">
        <f>ROUND(I221*H221,2)</f>
        <v>0</v>
      </c>
      <c r="K221" s="168" t="s">
        <v>144</v>
      </c>
      <c r="L221" s="33"/>
      <c r="M221" s="173" t="s">
        <v>1</v>
      </c>
      <c r="N221" s="174" t="s">
        <v>40</v>
      </c>
      <c r="O221" s="58"/>
      <c r="P221" s="175">
        <f>O221*H221</f>
        <v>0</v>
      </c>
      <c r="Q221" s="175">
        <v>4.0000000000000002E-4</v>
      </c>
      <c r="R221" s="175">
        <f>Q221*H221</f>
        <v>0.01</v>
      </c>
      <c r="S221" s="175">
        <v>0</v>
      </c>
      <c r="T221" s="176">
        <f>S221*H221</f>
        <v>0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177" t="s">
        <v>246</v>
      </c>
      <c r="AT221" s="177" t="s">
        <v>140</v>
      </c>
      <c r="AU221" s="177" t="s">
        <v>84</v>
      </c>
      <c r="AY221" s="17" t="s">
        <v>137</v>
      </c>
      <c r="BE221" s="178">
        <f>IF(N221="základní",J221,0)</f>
        <v>0</v>
      </c>
      <c r="BF221" s="178">
        <f>IF(N221="snížená",J221,0)</f>
        <v>0</v>
      </c>
      <c r="BG221" s="178">
        <f>IF(N221="zákl. přenesená",J221,0)</f>
        <v>0</v>
      </c>
      <c r="BH221" s="178">
        <f>IF(N221="sníž. přenesená",J221,0)</f>
        <v>0</v>
      </c>
      <c r="BI221" s="178">
        <f>IF(N221="nulová",J221,0)</f>
        <v>0</v>
      </c>
      <c r="BJ221" s="17" t="s">
        <v>82</v>
      </c>
      <c r="BK221" s="178">
        <f>ROUND(I221*H221,2)</f>
        <v>0</v>
      </c>
      <c r="BL221" s="17" t="s">
        <v>246</v>
      </c>
      <c r="BM221" s="177" t="s">
        <v>681</v>
      </c>
    </row>
    <row r="222" spans="1:65" s="2" customFormat="1" ht="19.5">
      <c r="A222" s="32"/>
      <c r="B222" s="33"/>
      <c r="C222" s="32"/>
      <c r="D222" s="179" t="s">
        <v>147</v>
      </c>
      <c r="E222" s="32"/>
      <c r="F222" s="180" t="s">
        <v>682</v>
      </c>
      <c r="G222" s="32"/>
      <c r="H222" s="32"/>
      <c r="I222" s="101"/>
      <c r="J222" s="32"/>
      <c r="K222" s="32"/>
      <c r="L222" s="33"/>
      <c r="M222" s="181"/>
      <c r="N222" s="182"/>
      <c r="O222" s="58"/>
      <c r="P222" s="58"/>
      <c r="Q222" s="58"/>
      <c r="R222" s="58"/>
      <c r="S222" s="58"/>
      <c r="T222" s="59"/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T222" s="17" t="s">
        <v>147</v>
      </c>
      <c r="AU222" s="17" t="s">
        <v>84</v>
      </c>
    </row>
    <row r="223" spans="1:65" s="14" customFormat="1">
      <c r="B223" s="190"/>
      <c r="D223" s="179" t="s">
        <v>149</v>
      </c>
      <c r="E223" s="191" t="s">
        <v>1</v>
      </c>
      <c r="F223" s="192" t="s">
        <v>305</v>
      </c>
      <c r="H223" s="193">
        <v>25</v>
      </c>
      <c r="I223" s="194"/>
      <c r="L223" s="190"/>
      <c r="M223" s="195"/>
      <c r="N223" s="196"/>
      <c r="O223" s="196"/>
      <c r="P223" s="196"/>
      <c r="Q223" s="196"/>
      <c r="R223" s="196"/>
      <c r="S223" s="196"/>
      <c r="T223" s="197"/>
      <c r="AT223" s="191" t="s">
        <v>149</v>
      </c>
      <c r="AU223" s="191" t="s">
        <v>84</v>
      </c>
      <c r="AV223" s="14" t="s">
        <v>84</v>
      </c>
      <c r="AW223" s="14" t="s">
        <v>32</v>
      </c>
      <c r="AX223" s="14" t="s">
        <v>82</v>
      </c>
      <c r="AY223" s="191" t="s">
        <v>137</v>
      </c>
    </row>
    <row r="224" spans="1:65" s="2" customFormat="1" ht="24" customHeight="1">
      <c r="A224" s="32"/>
      <c r="B224" s="165"/>
      <c r="C224" s="166" t="s">
        <v>331</v>
      </c>
      <c r="D224" s="166" t="s">
        <v>140</v>
      </c>
      <c r="E224" s="167" t="s">
        <v>683</v>
      </c>
      <c r="F224" s="168" t="s">
        <v>684</v>
      </c>
      <c r="G224" s="169" t="s">
        <v>458</v>
      </c>
      <c r="H224" s="170">
        <v>40</v>
      </c>
      <c r="I224" s="171"/>
      <c r="J224" s="172">
        <f>ROUND(I224*H224,2)</f>
        <v>0</v>
      </c>
      <c r="K224" s="168" t="s">
        <v>144</v>
      </c>
      <c r="L224" s="33"/>
      <c r="M224" s="173" t="s">
        <v>1</v>
      </c>
      <c r="N224" s="174" t="s">
        <v>40</v>
      </c>
      <c r="O224" s="58"/>
      <c r="P224" s="175">
        <f>O224*H224</f>
        <v>0</v>
      </c>
      <c r="Q224" s="175">
        <v>6.6E-4</v>
      </c>
      <c r="R224" s="175">
        <f>Q224*H224</f>
        <v>2.64E-2</v>
      </c>
      <c r="S224" s="175">
        <v>0</v>
      </c>
      <c r="T224" s="176">
        <f>S224*H224</f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77" t="s">
        <v>246</v>
      </c>
      <c r="AT224" s="177" t="s">
        <v>140</v>
      </c>
      <c r="AU224" s="177" t="s">
        <v>84</v>
      </c>
      <c r="AY224" s="17" t="s">
        <v>137</v>
      </c>
      <c r="BE224" s="178">
        <f>IF(N224="základní",J224,0)</f>
        <v>0</v>
      </c>
      <c r="BF224" s="178">
        <f>IF(N224="snížená",J224,0)</f>
        <v>0</v>
      </c>
      <c r="BG224" s="178">
        <f>IF(N224="zákl. přenesená",J224,0)</f>
        <v>0</v>
      </c>
      <c r="BH224" s="178">
        <f>IF(N224="sníž. přenesená",J224,0)</f>
        <v>0</v>
      </c>
      <c r="BI224" s="178">
        <f>IF(N224="nulová",J224,0)</f>
        <v>0</v>
      </c>
      <c r="BJ224" s="17" t="s">
        <v>82</v>
      </c>
      <c r="BK224" s="178">
        <f>ROUND(I224*H224,2)</f>
        <v>0</v>
      </c>
      <c r="BL224" s="17" t="s">
        <v>246</v>
      </c>
      <c r="BM224" s="177" t="s">
        <v>685</v>
      </c>
    </row>
    <row r="225" spans="1:65" s="2" customFormat="1" ht="19.5">
      <c r="A225" s="32"/>
      <c r="B225" s="33"/>
      <c r="C225" s="32"/>
      <c r="D225" s="179" t="s">
        <v>147</v>
      </c>
      <c r="E225" s="32"/>
      <c r="F225" s="180" t="s">
        <v>686</v>
      </c>
      <c r="G225" s="32"/>
      <c r="H225" s="32"/>
      <c r="I225" s="101"/>
      <c r="J225" s="32"/>
      <c r="K225" s="32"/>
      <c r="L225" s="33"/>
      <c r="M225" s="181"/>
      <c r="N225" s="182"/>
      <c r="O225" s="58"/>
      <c r="P225" s="58"/>
      <c r="Q225" s="58"/>
      <c r="R225" s="58"/>
      <c r="S225" s="58"/>
      <c r="T225" s="59"/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T225" s="17" t="s">
        <v>147</v>
      </c>
      <c r="AU225" s="17" t="s">
        <v>84</v>
      </c>
    </row>
    <row r="226" spans="1:65" s="14" customFormat="1">
      <c r="B226" s="190"/>
      <c r="D226" s="179" t="s">
        <v>149</v>
      </c>
      <c r="E226" s="191" t="s">
        <v>1</v>
      </c>
      <c r="F226" s="192" t="s">
        <v>389</v>
      </c>
      <c r="H226" s="193">
        <v>40</v>
      </c>
      <c r="I226" s="194"/>
      <c r="L226" s="190"/>
      <c r="M226" s="195"/>
      <c r="N226" s="196"/>
      <c r="O226" s="196"/>
      <c r="P226" s="196"/>
      <c r="Q226" s="196"/>
      <c r="R226" s="196"/>
      <c r="S226" s="196"/>
      <c r="T226" s="197"/>
      <c r="AT226" s="191" t="s">
        <v>149</v>
      </c>
      <c r="AU226" s="191" t="s">
        <v>84</v>
      </c>
      <c r="AV226" s="14" t="s">
        <v>84</v>
      </c>
      <c r="AW226" s="14" t="s">
        <v>32</v>
      </c>
      <c r="AX226" s="14" t="s">
        <v>82</v>
      </c>
      <c r="AY226" s="191" t="s">
        <v>137</v>
      </c>
    </row>
    <row r="227" spans="1:65" s="2" customFormat="1" ht="24" customHeight="1">
      <c r="A227" s="32"/>
      <c r="B227" s="165"/>
      <c r="C227" s="166" t="s">
        <v>336</v>
      </c>
      <c r="D227" s="166" t="s">
        <v>140</v>
      </c>
      <c r="E227" s="167" t="s">
        <v>687</v>
      </c>
      <c r="F227" s="168" t="s">
        <v>688</v>
      </c>
      <c r="G227" s="169" t="s">
        <v>458</v>
      </c>
      <c r="H227" s="170">
        <v>20</v>
      </c>
      <c r="I227" s="171"/>
      <c r="J227" s="172">
        <f>ROUND(I227*H227,2)</f>
        <v>0</v>
      </c>
      <c r="K227" s="168" t="s">
        <v>144</v>
      </c>
      <c r="L227" s="33"/>
      <c r="M227" s="173" t="s">
        <v>1</v>
      </c>
      <c r="N227" s="174" t="s">
        <v>40</v>
      </c>
      <c r="O227" s="58"/>
      <c r="P227" s="175">
        <f>O227*H227</f>
        <v>0</v>
      </c>
      <c r="Q227" s="175">
        <v>9.1E-4</v>
      </c>
      <c r="R227" s="175">
        <f>Q227*H227</f>
        <v>1.8200000000000001E-2</v>
      </c>
      <c r="S227" s="175">
        <v>0</v>
      </c>
      <c r="T227" s="176">
        <f>S227*H227</f>
        <v>0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177" t="s">
        <v>246</v>
      </c>
      <c r="AT227" s="177" t="s">
        <v>140</v>
      </c>
      <c r="AU227" s="177" t="s">
        <v>84</v>
      </c>
      <c r="AY227" s="17" t="s">
        <v>137</v>
      </c>
      <c r="BE227" s="178">
        <f>IF(N227="základní",J227,0)</f>
        <v>0</v>
      </c>
      <c r="BF227" s="178">
        <f>IF(N227="snížená",J227,0)</f>
        <v>0</v>
      </c>
      <c r="BG227" s="178">
        <f>IF(N227="zákl. přenesená",J227,0)</f>
        <v>0</v>
      </c>
      <c r="BH227" s="178">
        <f>IF(N227="sníž. přenesená",J227,0)</f>
        <v>0</v>
      </c>
      <c r="BI227" s="178">
        <f>IF(N227="nulová",J227,0)</f>
        <v>0</v>
      </c>
      <c r="BJ227" s="17" t="s">
        <v>82</v>
      </c>
      <c r="BK227" s="178">
        <f>ROUND(I227*H227,2)</f>
        <v>0</v>
      </c>
      <c r="BL227" s="17" t="s">
        <v>246</v>
      </c>
      <c r="BM227" s="177" t="s">
        <v>689</v>
      </c>
    </row>
    <row r="228" spans="1:65" s="2" customFormat="1" ht="19.5">
      <c r="A228" s="32"/>
      <c r="B228" s="33"/>
      <c r="C228" s="32"/>
      <c r="D228" s="179" t="s">
        <v>147</v>
      </c>
      <c r="E228" s="32"/>
      <c r="F228" s="180" t="s">
        <v>690</v>
      </c>
      <c r="G228" s="32"/>
      <c r="H228" s="32"/>
      <c r="I228" s="101"/>
      <c r="J228" s="32"/>
      <c r="K228" s="32"/>
      <c r="L228" s="33"/>
      <c r="M228" s="181"/>
      <c r="N228" s="182"/>
      <c r="O228" s="58"/>
      <c r="P228" s="58"/>
      <c r="Q228" s="58"/>
      <c r="R228" s="58"/>
      <c r="S228" s="58"/>
      <c r="T228" s="59"/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T228" s="17" t="s">
        <v>147</v>
      </c>
      <c r="AU228" s="17" t="s">
        <v>84</v>
      </c>
    </row>
    <row r="229" spans="1:65" s="14" customFormat="1">
      <c r="B229" s="190"/>
      <c r="D229" s="179" t="s">
        <v>149</v>
      </c>
      <c r="E229" s="191" t="s">
        <v>1</v>
      </c>
      <c r="F229" s="192" t="s">
        <v>270</v>
      </c>
      <c r="H229" s="193">
        <v>20</v>
      </c>
      <c r="I229" s="194"/>
      <c r="L229" s="190"/>
      <c r="M229" s="195"/>
      <c r="N229" s="196"/>
      <c r="O229" s="196"/>
      <c r="P229" s="196"/>
      <c r="Q229" s="196"/>
      <c r="R229" s="196"/>
      <c r="S229" s="196"/>
      <c r="T229" s="197"/>
      <c r="AT229" s="191" t="s">
        <v>149</v>
      </c>
      <c r="AU229" s="191" t="s">
        <v>84</v>
      </c>
      <c r="AV229" s="14" t="s">
        <v>84</v>
      </c>
      <c r="AW229" s="14" t="s">
        <v>32</v>
      </c>
      <c r="AX229" s="14" t="s">
        <v>82</v>
      </c>
      <c r="AY229" s="191" t="s">
        <v>137</v>
      </c>
    </row>
    <row r="230" spans="1:65" s="2" customFormat="1" ht="24" customHeight="1">
      <c r="A230" s="32"/>
      <c r="B230" s="165"/>
      <c r="C230" s="166" t="s">
        <v>298</v>
      </c>
      <c r="D230" s="166" t="s">
        <v>140</v>
      </c>
      <c r="E230" s="167" t="s">
        <v>691</v>
      </c>
      <c r="F230" s="168" t="s">
        <v>692</v>
      </c>
      <c r="G230" s="169" t="s">
        <v>458</v>
      </c>
      <c r="H230" s="170">
        <v>15</v>
      </c>
      <c r="I230" s="171"/>
      <c r="J230" s="172">
        <f>ROUND(I230*H230,2)</f>
        <v>0</v>
      </c>
      <c r="K230" s="168" t="s">
        <v>144</v>
      </c>
      <c r="L230" s="33"/>
      <c r="M230" s="173" t="s">
        <v>1</v>
      </c>
      <c r="N230" s="174" t="s">
        <v>40</v>
      </c>
      <c r="O230" s="58"/>
      <c r="P230" s="175">
        <f>O230*H230</f>
        <v>0</v>
      </c>
      <c r="Q230" s="175">
        <v>1.1900000000000001E-3</v>
      </c>
      <c r="R230" s="175">
        <f>Q230*H230</f>
        <v>1.7850000000000001E-2</v>
      </c>
      <c r="S230" s="175">
        <v>0</v>
      </c>
      <c r="T230" s="176">
        <f>S230*H230</f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77" t="s">
        <v>246</v>
      </c>
      <c r="AT230" s="177" t="s">
        <v>140</v>
      </c>
      <c r="AU230" s="177" t="s">
        <v>84</v>
      </c>
      <c r="AY230" s="17" t="s">
        <v>137</v>
      </c>
      <c r="BE230" s="178">
        <f>IF(N230="základní",J230,0)</f>
        <v>0</v>
      </c>
      <c r="BF230" s="178">
        <f>IF(N230="snížená",J230,0)</f>
        <v>0</v>
      </c>
      <c r="BG230" s="178">
        <f>IF(N230="zákl. přenesená",J230,0)</f>
        <v>0</v>
      </c>
      <c r="BH230" s="178">
        <f>IF(N230="sníž. přenesená",J230,0)</f>
        <v>0</v>
      </c>
      <c r="BI230" s="178">
        <f>IF(N230="nulová",J230,0)</f>
        <v>0</v>
      </c>
      <c r="BJ230" s="17" t="s">
        <v>82</v>
      </c>
      <c r="BK230" s="178">
        <f>ROUND(I230*H230,2)</f>
        <v>0</v>
      </c>
      <c r="BL230" s="17" t="s">
        <v>246</v>
      </c>
      <c r="BM230" s="177" t="s">
        <v>693</v>
      </c>
    </row>
    <row r="231" spans="1:65" s="2" customFormat="1" ht="19.5">
      <c r="A231" s="32"/>
      <c r="B231" s="33"/>
      <c r="C231" s="32"/>
      <c r="D231" s="179" t="s">
        <v>147</v>
      </c>
      <c r="E231" s="32"/>
      <c r="F231" s="180" t="s">
        <v>694</v>
      </c>
      <c r="G231" s="32"/>
      <c r="H231" s="32"/>
      <c r="I231" s="101"/>
      <c r="J231" s="32"/>
      <c r="K231" s="32"/>
      <c r="L231" s="33"/>
      <c r="M231" s="181"/>
      <c r="N231" s="182"/>
      <c r="O231" s="58"/>
      <c r="P231" s="58"/>
      <c r="Q231" s="58"/>
      <c r="R231" s="58"/>
      <c r="S231" s="58"/>
      <c r="T231" s="59"/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T231" s="17" t="s">
        <v>147</v>
      </c>
      <c r="AU231" s="17" t="s">
        <v>84</v>
      </c>
    </row>
    <row r="232" spans="1:65" s="14" customFormat="1">
      <c r="B232" s="190"/>
      <c r="D232" s="179" t="s">
        <v>149</v>
      </c>
      <c r="E232" s="191" t="s">
        <v>1</v>
      </c>
      <c r="F232" s="192" t="s">
        <v>8</v>
      </c>
      <c r="H232" s="193">
        <v>15</v>
      </c>
      <c r="I232" s="194"/>
      <c r="L232" s="190"/>
      <c r="M232" s="195"/>
      <c r="N232" s="196"/>
      <c r="O232" s="196"/>
      <c r="P232" s="196"/>
      <c r="Q232" s="196"/>
      <c r="R232" s="196"/>
      <c r="S232" s="196"/>
      <c r="T232" s="197"/>
      <c r="AT232" s="191" t="s">
        <v>149</v>
      </c>
      <c r="AU232" s="191" t="s">
        <v>84</v>
      </c>
      <c r="AV232" s="14" t="s">
        <v>84</v>
      </c>
      <c r="AW232" s="14" t="s">
        <v>32</v>
      </c>
      <c r="AX232" s="14" t="s">
        <v>82</v>
      </c>
      <c r="AY232" s="191" t="s">
        <v>137</v>
      </c>
    </row>
    <row r="233" spans="1:65" s="2" customFormat="1" ht="36" customHeight="1">
      <c r="A233" s="32"/>
      <c r="B233" s="165"/>
      <c r="C233" s="166" t="s">
        <v>347</v>
      </c>
      <c r="D233" s="166" t="s">
        <v>140</v>
      </c>
      <c r="E233" s="167" t="s">
        <v>695</v>
      </c>
      <c r="F233" s="168" t="s">
        <v>696</v>
      </c>
      <c r="G233" s="169" t="s">
        <v>458</v>
      </c>
      <c r="H233" s="170">
        <v>25</v>
      </c>
      <c r="I233" s="171"/>
      <c r="J233" s="172">
        <f>ROUND(I233*H233,2)</f>
        <v>0</v>
      </c>
      <c r="K233" s="168" t="s">
        <v>144</v>
      </c>
      <c r="L233" s="33"/>
      <c r="M233" s="173" t="s">
        <v>1</v>
      </c>
      <c r="N233" s="174" t="s">
        <v>40</v>
      </c>
      <c r="O233" s="58"/>
      <c r="P233" s="175">
        <f>O233*H233</f>
        <v>0</v>
      </c>
      <c r="Q233" s="175">
        <v>6.9999999999999994E-5</v>
      </c>
      <c r="R233" s="175">
        <f>Q233*H233</f>
        <v>1.7499999999999998E-3</v>
      </c>
      <c r="S233" s="175">
        <v>0</v>
      </c>
      <c r="T233" s="176">
        <f>S233*H233</f>
        <v>0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77" t="s">
        <v>246</v>
      </c>
      <c r="AT233" s="177" t="s">
        <v>140</v>
      </c>
      <c r="AU233" s="177" t="s">
        <v>84</v>
      </c>
      <c r="AY233" s="17" t="s">
        <v>137</v>
      </c>
      <c r="BE233" s="178">
        <f>IF(N233="základní",J233,0)</f>
        <v>0</v>
      </c>
      <c r="BF233" s="178">
        <f>IF(N233="snížená",J233,0)</f>
        <v>0</v>
      </c>
      <c r="BG233" s="178">
        <f>IF(N233="zákl. přenesená",J233,0)</f>
        <v>0</v>
      </c>
      <c r="BH233" s="178">
        <f>IF(N233="sníž. přenesená",J233,0)</f>
        <v>0</v>
      </c>
      <c r="BI233" s="178">
        <f>IF(N233="nulová",J233,0)</f>
        <v>0</v>
      </c>
      <c r="BJ233" s="17" t="s">
        <v>82</v>
      </c>
      <c r="BK233" s="178">
        <f>ROUND(I233*H233,2)</f>
        <v>0</v>
      </c>
      <c r="BL233" s="17" t="s">
        <v>246</v>
      </c>
      <c r="BM233" s="177" t="s">
        <v>697</v>
      </c>
    </row>
    <row r="234" spans="1:65" s="2" customFormat="1" ht="29.25">
      <c r="A234" s="32"/>
      <c r="B234" s="33"/>
      <c r="C234" s="32"/>
      <c r="D234" s="179" t="s">
        <v>147</v>
      </c>
      <c r="E234" s="32"/>
      <c r="F234" s="180" t="s">
        <v>698</v>
      </c>
      <c r="G234" s="32"/>
      <c r="H234" s="32"/>
      <c r="I234" s="101"/>
      <c r="J234" s="32"/>
      <c r="K234" s="32"/>
      <c r="L234" s="33"/>
      <c r="M234" s="181"/>
      <c r="N234" s="182"/>
      <c r="O234" s="58"/>
      <c r="P234" s="58"/>
      <c r="Q234" s="58"/>
      <c r="R234" s="58"/>
      <c r="S234" s="58"/>
      <c r="T234" s="59"/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T234" s="17" t="s">
        <v>147</v>
      </c>
      <c r="AU234" s="17" t="s">
        <v>84</v>
      </c>
    </row>
    <row r="235" spans="1:65" s="14" customFormat="1">
      <c r="B235" s="190"/>
      <c r="D235" s="179" t="s">
        <v>149</v>
      </c>
      <c r="E235" s="191" t="s">
        <v>1</v>
      </c>
      <c r="F235" s="192" t="s">
        <v>305</v>
      </c>
      <c r="H235" s="193">
        <v>25</v>
      </c>
      <c r="I235" s="194"/>
      <c r="L235" s="190"/>
      <c r="M235" s="195"/>
      <c r="N235" s="196"/>
      <c r="O235" s="196"/>
      <c r="P235" s="196"/>
      <c r="Q235" s="196"/>
      <c r="R235" s="196"/>
      <c r="S235" s="196"/>
      <c r="T235" s="197"/>
      <c r="AT235" s="191" t="s">
        <v>149</v>
      </c>
      <c r="AU235" s="191" t="s">
        <v>84</v>
      </c>
      <c r="AV235" s="14" t="s">
        <v>84</v>
      </c>
      <c r="AW235" s="14" t="s">
        <v>32</v>
      </c>
      <c r="AX235" s="14" t="s">
        <v>82</v>
      </c>
      <c r="AY235" s="191" t="s">
        <v>137</v>
      </c>
    </row>
    <row r="236" spans="1:65" s="2" customFormat="1" ht="36" customHeight="1">
      <c r="A236" s="32"/>
      <c r="B236" s="165"/>
      <c r="C236" s="166" t="s">
        <v>352</v>
      </c>
      <c r="D236" s="166" t="s">
        <v>140</v>
      </c>
      <c r="E236" s="167" t="s">
        <v>699</v>
      </c>
      <c r="F236" s="168" t="s">
        <v>700</v>
      </c>
      <c r="G236" s="169" t="s">
        <v>458</v>
      </c>
      <c r="H236" s="170">
        <v>15</v>
      </c>
      <c r="I236" s="171"/>
      <c r="J236" s="172">
        <f>ROUND(I236*H236,2)</f>
        <v>0</v>
      </c>
      <c r="K236" s="168" t="s">
        <v>144</v>
      </c>
      <c r="L236" s="33"/>
      <c r="M236" s="173" t="s">
        <v>1</v>
      </c>
      <c r="N236" s="174" t="s">
        <v>40</v>
      </c>
      <c r="O236" s="58"/>
      <c r="P236" s="175">
        <f>O236*H236</f>
        <v>0</v>
      </c>
      <c r="Q236" s="175">
        <v>1.9000000000000001E-4</v>
      </c>
      <c r="R236" s="175">
        <f>Q236*H236</f>
        <v>2.8500000000000001E-3</v>
      </c>
      <c r="S236" s="175">
        <v>0</v>
      </c>
      <c r="T236" s="176">
        <f>S236*H236</f>
        <v>0</v>
      </c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177" t="s">
        <v>246</v>
      </c>
      <c r="AT236" s="177" t="s">
        <v>140</v>
      </c>
      <c r="AU236" s="177" t="s">
        <v>84</v>
      </c>
      <c r="AY236" s="17" t="s">
        <v>137</v>
      </c>
      <c r="BE236" s="178">
        <f>IF(N236="základní",J236,0)</f>
        <v>0</v>
      </c>
      <c r="BF236" s="178">
        <f>IF(N236="snížená",J236,0)</f>
        <v>0</v>
      </c>
      <c r="BG236" s="178">
        <f>IF(N236="zákl. přenesená",J236,0)</f>
        <v>0</v>
      </c>
      <c r="BH236" s="178">
        <f>IF(N236="sníž. přenesená",J236,0)</f>
        <v>0</v>
      </c>
      <c r="BI236" s="178">
        <f>IF(N236="nulová",J236,0)</f>
        <v>0</v>
      </c>
      <c r="BJ236" s="17" t="s">
        <v>82</v>
      </c>
      <c r="BK236" s="178">
        <f>ROUND(I236*H236,2)</f>
        <v>0</v>
      </c>
      <c r="BL236" s="17" t="s">
        <v>246</v>
      </c>
      <c r="BM236" s="177" t="s">
        <v>701</v>
      </c>
    </row>
    <row r="237" spans="1:65" s="2" customFormat="1" ht="29.25">
      <c r="A237" s="32"/>
      <c r="B237" s="33"/>
      <c r="C237" s="32"/>
      <c r="D237" s="179" t="s">
        <v>147</v>
      </c>
      <c r="E237" s="32"/>
      <c r="F237" s="180" t="s">
        <v>702</v>
      </c>
      <c r="G237" s="32"/>
      <c r="H237" s="32"/>
      <c r="I237" s="101"/>
      <c r="J237" s="32"/>
      <c r="K237" s="32"/>
      <c r="L237" s="33"/>
      <c r="M237" s="181"/>
      <c r="N237" s="182"/>
      <c r="O237" s="58"/>
      <c r="P237" s="58"/>
      <c r="Q237" s="58"/>
      <c r="R237" s="58"/>
      <c r="S237" s="58"/>
      <c r="T237" s="59"/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T237" s="17" t="s">
        <v>147</v>
      </c>
      <c r="AU237" s="17" t="s">
        <v>84</v>
      </c>
    </row>
    <row r="238" spans="1:65" s="14" customFormat="1">
      <c r="B238" s="190"/>
      <c r="D238" s="179" t="s">
        <v>149</v>
      </c>
      <c r="E238" s="191" t="s">
        <v>1</v>
      </c>
      <c r="F238" s="192" t="s">
        <v>703</v>
      </c>
      <c r="H238" s="193">
        <v>15</v>
      </c>
      <c r="I238" s="194"/>
      <c r="L238" s="190"/>
      <c r="M238" s="195"/>
      <c r="N238" s="196"/>
      <c r="O238" s="196"/>
      <c r="P238" s="196"/>
      <c r="Q238" s="196"/>
      <c r="R238" s="196"/>
      <c r="S238" s="196"/>
      <c r="T238" s="197"/>
      <c r="AT238" s="191" t="s">
        <v>149</v>
      </c>
      <c r="AU238" s="191" t="s">
        <v>84</v>
      </c>
      <c r="AV238" s="14" t="s">
        <v>84</v>
      </c>
      <c r="AW238" s="14" t="s">
        <v>32</v>
      </c>
      <c r="AX238" s="14" t="s">
        <v>82</v>
      </c>
      <c r="AY238" s="191" t="s">
        <v>137</v>
      </c>
    </row>
    <row r="239" spans="1:65" s="2" customFormat="1" ht="36" customHeight="1">
      <c r="A239" s="32"/>
      <c r="B239" s="165"/>
      <c r="C239" s="166" t="s">
        <v>358</v>
      </c>
      <c r="D239" s="166" t="s">
        <v>140</v>
      </c>
      <c r="E239" s="167" t="s">
        <v>704</v>
      </c>
      <c r="F239" s="168" t="s">
        <v>705</v>
      </c>
      <c r="G239" s="169" t="s">
        <v>458</v>
      </c>
      <c r="H239" s="170">
        <v>75</v>
      </c>
      <c r="I239" s="171"/>
      <c r="J239" s="172">
        <f>ROUND(I239*H239,2)</f>
        <v>0</v>
      </c>
      <c r="K239" s="168" t="s">
        <v>144</v>
      </c>
      <c r="L239" s="33"/>
      <c r="M239" s="173" t="s">
        <v>1</v>
      </c>
      <c r="N239" s="174" t="s">
        <v>40</v>
      </c>
      <c r="O239" s="58"/>
      <c r="P239" s="175">
        <f>O239*H239</f>
        <v>0</v>
      </c>
      <c r="Q239" s="175">
        <v>2.4000000000000001E-4</v>
      </c>
      <c r="R239" s="175">
        <f>Q239*H239</f>
        <v>1.8000000000000002E-2</v>
      </c>
      <c r="S239" s="175">
        <v>0</v>
      </c>
      <c r="T239" s="176">
        <f>S239*H239</f>
        <v>0</v>
      </c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177" t="s">
        <v>246</v>
      </c>
      <c r="AT239" s="177" t="s">
        <v>140</v>
      </c>
      <c r="AU239" s="177" t="s">
        <v>84</v>
      </c>
      <c r="AY239" s="17" t="s">
        <v>137</v>
      </c>
      <c r="BE239" s="178">
        <f>IF(N239="základní",J239,0)</f>
        <v>0</v>
      </c>
      <c r="BF239" s="178">
        <f>IF(N239="snížená",J239,0)</f>
        <v>0</v>
      </c>
      <c r="BG239" s="178">
        <f>IF(N239="zákl. přenesená",J239,0)</f>
        <v>0</v>
      </c>
      <c r="BH239" s="178">
        <f>IF(N239="sníž. přenesená",J239,0)</f>
        <v>0</v>
      </c>
      <c r="BI239" s="178">
        <f>IF(N239="nulová",J239,0)</f>
        <v>0</v>
      </c>
      <c r="BJ239" s="17" t="s">
        <v>82</v>
      </c>
      <c r="BK239" s="178">
        <f>ROUND(I239*H239,2)</f>
        <v>0</v>
      </c>
      <c r="BL239" s="17" t="s">
        <v>246</v>
      </c>
      <c r="BM239" s="177" t="s">
        <v>706</v>
      </c>
    </row>
    <row r="240" spans="1:65" s="2" customFormat="1" ht="29.25">
      <c r="A240" s="32"/>
      <c r="B240" s="33"/>
      <c r="C240" s="32"/>
      <c r="D240" s="179" t="s">
        <v>147</v>
      </c>
      <c r="E240" s="32"/>
      <c r="F240" s="180" t="s">
        <v>707</v>
      </c>
      <c r="G240" s="32"/>
      <c r="H240" s="32"/>
      <c r="I240" s="101"/>
      <c r="J240" s="32"/>
      <c r="K240" s="32"/>
      <c r="L240" s="33"/>
      <c r="M240" s="181"/>
      <c r="N240" s="182"/>
      <c r="O240" s="58"/>
      <c r="P240" s="58"/>
      <c r="Q240" s="58"/>
      <c r="R240" s="58"/>
      <c r="S240" s="58"/>
      <c r="T240" s="59"/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T240" s="17" t="s">
        <v>147</v>
      </c>
      <c r="AU240" s="17" t="s">
        <v>84</v>
      </c>
    </row>
    <row r="241" spans="1:65" s="14" customFormat="1">
      <c r="B241" s="190"/>
      <c r="D241" s="179" t="s">
        <v>149</v>
      </c>
      <c r="E241" s="191" t="s">
        <v>1</v>
      </c>
      <c r="F241" s="192" t="s">
        <v>708</v>
      </c>
      <c r="H241" s="193">
        <v>75</v>
      </c>
      <c r="I241" s="194"/>
      <c r="L241" s="190"/>
      <c r="M241" s="195"/>
      <c r="N241" s="196"/>
      <c r="O241" s="196"/>
      <c r="P241" s="196"/>
      <c r="Q241" s="196"/>
      <c r="R241" s="196"/>
      <c r="S241" s="196"/>
      <c r="T241" s="197"/>
      <c r="AT241" s="191" t="s">
        <v>149</v>
      </c>
      <c r="AU241" s="191" t="s">
        <v>84</v>
      </c>
      <c r="AV241" s="14" t="s">
        <v>84</v>
      </c>
      <c r="AW241" s="14" t="s">
        <v>32</v>
      </c>
      <c r="AX241" s="14" t="s">
        <v>82</v>
      </c>
      <c r="AY241" s="191" t="s">
        <v>137</v>
      </c>
    </row>
    <row r="242" spans="1:65" s="2" customFormat="1" ht="36" customHeight="1">
      <c r="A242" s="32"/>
      <c r="B242" s="165"/>
      <c r="C242" s="166" t="s">
        <v>365</v>
      </c>
      <c r="D242" s="166" t="s">
        <v>140</v>
      </c>
      <c r="E242" s="167" t="s">
        <v>709</v>
      </c>
      <c r="F242" s="168" t="s">
        <v>710</v>
      </c>
      <c r="G242" s="169" t="s">
        <v>458</v>
      </c>
      <c r="H242" s="170">
        <v>55</v>
      </c>
      <c r="I242" s="171"/>
      <c r="J242" s="172">
        <f>ROUND(I242*H242,2)</f>
        <v>0</v>
      </c>
      <c r="K242" s="168" t="s">
        <v>144</v>
      </c>
      <c r="L242" s="33"/>
      <c r="M242" s="173" t="s">
        <v>1</v>
      </c>
      <c r="N242" s="174" t="s">
        <v>40</v>
      </c>
      <c r="O242" s="58"/>
      <c r="P242" s="175">
        <f>O242*H242</f>
        <v>0</v>
      </c>
      <c r="Q242" s="175">
        <v>4.4000000000000002E-4</v>
      </c>
      <c r="R242" s="175">
        <f>Q242*H242</f>
        <v>2.4199999999999999E-2</v>
      </c>
      <c r="S242" s="175">
        <v>0</v>
      </c>
      <c r="T242" s="176">
        <f>S242*H242</f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77" t="s">
        <v>246</v>
      </c>
      <c r="AT242" s="177" t="s">
        <v>140</v>
      </c>
      <c r="AU242" s="177" t="s">
        <v>84</v>
      </c>
      <c r="AY242" s="17" t="s">
        <v>137</v>
      </c>
      <c r="BE242" s="178">
        <f>IF(N242="základní",J242,0)</f>
        <v>0</v>
      </c>
      <c r="BF242" s="178">
        <f>IF(N242="snížená",J242,0)</f>
        <v>0</v>
      </c>
      <c r="BG242" s="178">
        <f>IF(N242="zákl. přenesená",J242,0)</f>
        <v>0</v>
      </c>
      <c r="BH242" s="178">
        <f>IF(N242="sníž. přenesená",J242,0)</f>
        <v>0</v>
      </c>
      <c r="BI242" s="178">
        <f>IF(N242="nulová",J242,0)</f>
        <v>0</v>
      </c>
      <c r="BJ242" s="17" t="s">
        <v>82</v>
      </c>
      <c r="BK242" s="178">
        <f>ROUND(I242*H242,2)</f>
        <v>0</v>
      </c>
      <c r="BL242" s="17" t="s">
        <v>246</v>
      </c>
      <c r="BM242" s="177" t="s">
        <v>711</v>
      </c>
    </row>
    <row r="243" spans="1:65" s="2" customFormat="1" ht="29.25">
      <c r="A243" s="32"/>
      <c r="B243" s="33"/>
      <c r="C243" s="32"/>
      <c r="D243" s="179" t="s">
        <v>147</v>
      </c>
      <c r="E243" s="32"/>
      <c r="F243" s="180" t="s">
        <v>712</v>
      </c>
      <c r="G243" s="32"/>
      <c r="H243" s="32"/>
      <c r="I243" s="101"/>
      <c r="J243" s="32"/>
      <c r="K243" s="32"/>
      <c r="L243" s="33"/>
      <c r="M243" s="181"/>
      <c r="N243" s="182"/>
      <c r="O243" s="58"/>
      <c r="P243" s="58"/>
      <c r="Q243" s="58"/>
      <c r="R243" s="58"/>
      <c r="S243" s="58"/>
      <c r="T243" s="59"/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T243" s="17" t="s">
        <v>147</v>
      </c>
      <c r="AU243" s="17" t="s">
        <v>84</v>
      </c>
    </row>
    <row r="244" spans="1:65" s="14" customFormat="1">
      <c r="B244" s="190"/>
      <c r="D244" s="179" t="s">
        <v>149</v>
      </c>
      <c r="E244" s="191" t="s">
        <v>1</v>
      </c>
      <c r="F244" s="192" t="s">
        <v>713</v>
      </c>
      <c r="H244" s="193">
        <v>55</v>
      </c>
      <c r="I244" s="194"/>
      <c r="L244" s="190"/>
      <c r="M244" s="195"/>
      <c r="N244" s="196"/>
      <c r="O244" s="196"/>
      <c r="P244" s="196"/>
      <c r="Q244" s="196"/>
      <c r="R244" s="196"/>
      <c r="S244" s="196"/>
      <c r="T244" s="197"/>
      <c r="AT244" s="191" t="s">
        <v>149</v>
      </c>
      <c r="AU244" s="191" t="s">
        <v>84</v>
      </c>
      <c r="AV244" s="14" t="s">
        <v>84</v>
      </c>
      <c r="AW244" s="14" t="s">
        <v>32</v>
      </c>
      <c r="AX244" s="14" t="s">
        <v>82</v>
      </c>
      <c r="AY244" s="191" t="s">
        <v>137</v>
      </c>
    </row>
    <row r="245" spans="1:65" s="2" customFormat="1" ht="36" customHeight="1">
      <c r="A245" s="32"/>
      <c r="B245" s="165"/>
      <c r="C245" s="166" t="s">
        <v>369</v>
      </c>
      <c r="D245" s="166" t="s">
        <v>140</v>
      </c>
      <c r="E245" s="167" t="s">
        <v>714</v>
      </c>
      <c r="F245" s="168" t="s">
        <v>715</v>
      </c>
      <c r="G245" s="169" t="s">
        <v>458</v>
      </c>
      <c r="H245" s="170">
        <v>35</v>
      </c>
      <c r="I245" s="171"/>
      <c r="J245" s="172">
        <f>ROUND(I245*H245,2)</f>
        <v>0</v>
      </c>
      <c r="K245" s="168" t="s">
        <v>144</v>
      </c>
      <c r="L245" s="33"/>
      <c r="M245" s="173" t="s">
        <v>1</v>
      </c>
      <c r="N245" s="174" t="s">
        <v>40</v>
      </c>
      <c r="O245" s="58"/>
      <c r="P245" s="175">
        <f>O245*H245</f>
        <v>0</v>
      </c>
      <c r="Q245" s="175">
        <v>4.6999999999999999E-4</v>
      </c>
      <c r="R245" s="175">
        <f>Q245*H245</f>
        <v>1.6449999999999999E-2</v>
      </c>
      <c r="S245" s="175">
        <v>0</v>
      </c>
      <c r="T245" s="176">
        <f>S245*H245</f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77" t="s">
        <v>246</v>
      </c>
      <c r="AT245" s="177" t="s">
        <v>140</v>
      </c>
      <c r="AU245" s="177" t="s">
        <v>84</v>
      </c>
      <c r="AY245" s="17" t="s">
        <v>137</v>
      </c>
      <c r="BE245" s="178">
        <f>IF(N245="základní",J245,0)</f>
        <v>0</v>
      </c>
      <c r="BF245" s="178">
        <f>IF(N245="snížená",J245,0)</f>
        <v>0</v>
      </c>
      <c r="BG245" s="178">
        <f>IF(N245="zákl. přenesená",J245,0)</f>
        <v>0</v>
      </c>
      <c r="BH245" s="178">
        <f>IF(N245="sníž. přenesená",J245,0)</f>
        <v>0</v>
      </c>
      <c r="BI245" s="178">
        <f>IF(N245="nulová",J245,0)</f>
        <v>0</v>
      </c>
      <c r="BJ245" s="17" t="s">
        <v>82</v>
      </c>
      <c r="BK245" s="178">
        <f>ROUND(I245*H245,2)</f>
        <v>0</v>
      </c>
      <c r="BL245" s="17" t="s">
        <v>246</v>
      </c>
      <c r="BM245" s="177" t="s">
        <v>716</v>
      </c>
    </row>
    <row r="246" spans="1:65" s="2" customFormat="1" ht="29.25">
      <c r="A246" s="32"/>
      <c r="B246" s="33"/>
      <c r="C246" s="32"/>
      <c r="D246" s="179" t="s">
        <v>147</v>
      </c>
      <c r="E246" s="32"/>
      <c r="F246" s="180" t="s">
        <v>717</v>
      </c>
      <c r="G246" s="32"/>
      <c r="H246" s="32"/>
      <c r="I246" s="101"/>
      <c r="J246" s="32"/>
      <c r="K246" s="32"/>
      <c r="L246" s="33"/>
      <c r="M246" s="181"/>
      <c r="N246" s="182"/>
      <c r="O246" s="58"/>
      <c r="P246" s="58"/>
      <c r="Q246" s="58"/>
      <c r="R246" s="58"/>
      <c r="S246" s="58"/>
      <c r="T246" s="59"/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T246" s="17" t="s">
        <v>147</v>
      </c>
      <c r="AU246" s="17" t="s">
        <v>84</v>
      </c>
    </row>
    <row r="247" spans="1:65" s="14" customFormat="1">
      <c r="B247" s="190"/>
      <c r="D247" s="179" t="s">
        <v>149</v>
      </c>
      <c r="E247" s="191" t="s">
        <v>1</v>
      </c>
      <c r="F247" s="192" t="s">
        <v>718</v>
      </c>
      <c r="H247" s="193">
        <v>35</v>
      </c>
      <c r="I247" s="194"/>
      <c r="L247" s="190"/>
      <c r="M247" s="195"/>
      <c r="N247" s="196"/>
      <c r="O247" s="196"/>
      <c r="P247" s="196"/>
      <c r="Q247" s="196"/>
      <c r="R247" s="196"/>
      <c r="S247" s="196"/>
      <c r="T247" s="197"/>
      <c r="AT247" s="191" t="s">
        <v>149</v>
      </c>
      <c r="AU247" s="191" t="s">
        <v>84</v>
      </c>
      <c r="AV247" s="14" t="s">
        <v>84</v>
      </c>
      <c r="AW247" s="14" t="s">
        <v>32</v>
      </c>
      <c r="AX247" s="14" t="s">
        <v>82</v>
      </c>
      <c r="AY247" s="191" t="s">
        <v>137</v>
      </c>
    </row>
    <row r="248" spans="1:65" s="2" customFormat="1" ht="16.5" customHeight="1">
      <c r="A248" s="32"/>
      <c r="B248" s="165"/>
      <c r="C248" s="166" t="s">
        <v>377</v>
      </c>
      <c r="D248" s="166" t="s">
        <v>140</v>
      </c>
      <c r="E248" s="167" t="s">
        <v>719</v>
      </c>
      <c r="F248" s="168" t="s">
        <v>720</v>
      </c>
      <c r="G248" s="169" t="s">
        <v>199</v>
      </c>
      <c r="H248" s="170">
        <v>1</v>
      </c>
      <c r="I248" s="171"/>
      <c r="J248" s="172">
        <f>ROUND(I248*H248,2)</f>
        <v>0</v>
      </c>
      <c r="K248" s="168" t="s">
        <v>144</v>
      </c>
      <c r="L248" s="33"/>
      <c r="M248" s="173" t="s">
        <v>1</v>
      </c>
      <c r="N248" s="174" t="s">
        <v>40</v>
      </c>
      <c r="O248" s="58"/>
      <c r="P248" s="175">
        <f>O248*H248</f>
        <v>0</v>
      </c>
      <c r="Q248" s="175">
        <v>9.7000000000000005E-4</v>
      </c>
      <c r="R248" s="175">
        <f>Q248*H248</f>
        <v>9.7000000000000005E-4</v>
      </c>
      <c r="S248" s="175">
        <v>0</v>
      </c>
      <c r="T248" s="176">
        <f>S248*H248</f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77" t="s">
        <v>246</v>
      </c>
      <c r="AT248" s="177" t="s">
        <v>140</v>
      </c>
      <c r="AU248" s="177" t="s">
        <v>84</v>
      </c>
      <c r="AY248" s="17" t="s">
        <v>137</v>
      </c>
      <c r="BE248" s="178">
        <f>IF(N248="základní",J248,0)</f>
        <v>0</v>
      </c>
      <c r="BF248" s="178">
        <f>IF(N248="snížená",J248,0)</f>
        <v>0</v>
      </c>
      <c r="BG248" s="178">
        <f>IF(N248="zákl. přenesená",J248,0)</f>
        <v>0</v>
      </c>
      <c r="BH248" s="178">
        <f>IF(N248="sníž. přenesená",J248,0)</f>
        <v>0</v>
      </c>
      <c r="BI248" s="178">
        <f>IF(N248="nulová",J248,0)</f>
        <v>0</v>
      </c>
      <c r="BJ248" s="17" t="s">
        <v>82</v>
      </c>
      <c r="BK248" s="178">
        <f>ROUND(I248*H248,2)</f>
        <v>0</v>
      </c>
      <c r="BL248" s="17" t="s">
        <v>246</v>
      </c>
      <c r="BM248" s="177" t="s">
        <v>721</v>
      </c>
    </row>
    <row r="249" spans="1:65" s="2" customFormat="1">
      <c r="A249" s="32"/>
      <c r="B249" s="33"/>
      <c r="C249" s="32"/>
      <c r="D249" s="179" t="s">
        <v>147</v>
      </c>
      <c r="E249" s="32"/>
      <c r="F249" s="180" t="s">
        <v>722</v>
      </c>
      <c r="G249" s="32"/>
      <c r="H249" s="32"/>
      <c r="I249" s="101"/>
      <c r="J249" s="32"/>
      <c r="K249" s="32"/>
      <c r="L249" s="33"/>
      <c r="M249" s="181"/>
      <c r="N249" s="182"/>
      <c r="O249" s="58"/>
      <c r="P249" s="58"/>
      <c r="Q249" s="58"/>
      <c r="R249" s="58"/>
      <c r="S249" s="58"/>
      <c r="T249" s="59"/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T249" s="17" t="s">
        <v>147</v>
      </c>
      <c r="AU249" s="17" t="s">
        <v>84</v>
      </c>
    </row>
    <row r="250" spans="1:65" s="14" customFormat="1">
      <c r="B250" s="190"/>
      <c r="D250" s="179" t="s">
        <v>149</v>
      </c>
      <c r="E250" s="191" t="s">
        <v>1</v>
      </c>
      <c r="F250" s="192" t="s">
        <v>82</v>
      </c>
      <c r="H250" s="193">
        <v>1</v>
      </c>
      <c r="I250" s="194"/>
      <c r="L250" s="190"/>
      <c r="M250" s="195"/>
      <c r="N250" s="196"/>
      <c r="O250" s="196"/>
      <c r="P250" s="196"/>
      <c r="Q250" s="196"/>
      <c r="R250" s="196"/>
      <c r="S250" s="196"/>
      <c r="T250" s="197"/>
      <c r="AT250" s="191" t="s">
        <v>149</v>
      </c>
      <c r="AU250" s="191" t="s">
        <v>84</v>
      </c>
      <c r="AV250" s="14" t="s">
        <v>84</v>
      </c>
      <c r="AW250" s="14" t="s">
        <v>32</v>
      </c>
      <c r="AX250" s="14" t="s">
        <v>82</v>
      </c>
      <c r="AY250" s="191" t="s">
        <v>137</v>
      </c>
    </row>
    <row r="251" spans="1:65" s="2" customFormat="1" ht="16.5" customHeight="1">
      <c r="A251" s="32"/>
      <c r="B251" s="165"/>
      <c r="C251" s="166" t="s">
        <v>384</v>
      </c>
      <c r="D251" s="166" t="s">
        <v>140</v>
      </c>
      <c r="E251" s="167" t="s">
        <v>723</v>
      </c>
      <c r="F251" s="168" t="s">
        <v>724</v>
      </c>
      <c r="G251" s="169" t="s">
        <v>199</v>
      </c>
      <c r="H251" s="170">
        <v>1</v>
      </c>
      <c r="I251" s="171"/>
      <c r="J251" s="172">
        <f>ROUND(I251*H251,2)</f>
        <v>0</v>
      </c>
      <c r="K251" s="168" t="s">
        <v>144</v>
      </c>
      <c r="L251" s="33"/>
      <c r="M251" s="173" t="s">
        <v>1</v>
      </c>
      <c r="N251" s="174" t="s">
        <v>40</v>
      </c>
      <c r="O251" s="58"/>
      <c r="P251" s="175">
        <f>O251*H251</f>
        <v>0</v>
      </c>
      <c r="Q251" s="175">
        <v>1.23E-3</v>
      </c>
      <c r="R251" s="175">
        <f>Q251*H251</f>
        <v>1.23E-3</v>
      </c>
      <c r="S251" s="175">
        <v>0</v>
      </c>
      <c r="T251" s="176">
        <f>S251*H251</f>
        <v>0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77" t="s">
        <v>246</v>
      </c>
      <c r="AT251" s="177" t="s">
        <v>140</v>
      </c>
      <c r="AU251" s="177" t="s">
        <v>84</v>
      </c>
      <c r="AY251" s="17" t="s">
        <v>137</v>
      </c>
      <c r="BE251" s="178">
        <f>IF(N251="základní",J251,0)</f>
        <v>0</v>
      </c>
      <c r="BF251" s="178">
        <f>IF(N251="snížená",J251,0)</f>
        <v>0</v>
      </c>
      <c r="BG251" s="178">
        <f>IF(N251="zákl. přenesená",J251,0)</f>
        <v>0</v>
      </c>
      <c r="BH251" s="178">
        <f>IF(N251="sníž. přenesená",J251,0)</f>
        <v>0</v>
      </c>
      <c r="BI251" s="178">
        <f>IF(N251="nulová",J251,0)</f>
        <v>0</v>
      </c>
      <c r="BJ251" s="17" t="s">
        <v>82</v>
      </c>
      <c r="BK251" s="178">
        <f>ROUND(I251*H251,2)</f>
        <v>0</v>
      </c>
      <c r="BL251" s="17" t="s">
        <v>246</v>
      </c>
      <c r="BM251" s="177" t="s">
        <v>725</v>
      </c>
    </row>
    <row r="252" spans="1:65" s="2" customFormat="1">
      <c r="A252" s="32"/>
      <c r="B252" s="33"/>
      <c r="C252" s="32"/>
      <c r="D252" s="179" t="s">
        <v>147</v>
      </c>
      <c r="E252" s="32"/>
      <c r="F252" s="180" t="s">
        <v>726</v>
      </c>
      <c r="G252" s="32"/>
      <c r="H252" s="32"/>
      <c r="I252" s="101"/>
      <c r="J252" s="32"/>
      <c r="K252" s="32"/>
      <c r="L252" s="33"/>
      <c r="M252" s="181"/>
      <c r="N252" s="182"/>
      <c r="O252" s="58"/>
      <c r="P252" s="58"/>
      <c r="Q252" s="58"/>
      <c r="R252" s="58"/>
      <c r="S252" s="58"/>
      <c r="T252" s="59"/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T252" s="17" t="s">
        <v>147</v>
      </c>
      <c r="AU252" s="17" t="s">
        <v>84</v>
      </c>
    </row>
    <row r="253" spans="1:65" s="14" customFormat="1">
      <c r="B253" s="190"/>
      <c r="D253" s="179" t="s">
        <v>149</v>
      </c>
      <c r="E253" s="191" t="s">
        <v>1</v>
      </c>
      <c r="F253" s="192" t="s">
        <v>82</v>
      </c>
      <c r="H253" s="193">
        <v>1</v>
      </c>
      <c r="I253" s="194"/>
      <c r="L253" s="190"/>
      <c r="M253" s="195"/>
      <c r="N253" s="196"/>
      <c r="O253" s="196"/>
      <c r="P253" s="196"/>
      <c r="Q253" s="196"/>
      <c r="R253" s="196"/>
      <c r="S253" s="196"/>
      <c r="T253" s="197"/>
      <c r="AT253" s="191" t="s">
        <v>149</v>
      </c>
      <c r="AU253" s="191" t="s">
        <v>84</v>
      </c>
      <c r="AV253" s="14" t="s">
        <v>84</v>
      </c>
      <c r="AW253" s="14" t="s">
        <v>32</v>
      </c>
      <c r="AX253" s="14" t="s">
        <v>82</v>
      </c>
      <c r="AY253" s="191" t="s">
        <v>137</v>
      </c>
    </row>
    <row r="254" spans="1:65" s="2" customFormat="1" ht="24" customHeight="1">
      <c r="A254" s="32"/>
      <c r="B254" s="165"/>
      <c r="C254" s="166" t="s">
        <v>389</v>
      </c>
      <c r="D254" s="166" t="s">
        <v>140</v>
      </c>
      <c r="E254" s="167" t="s">
        <v>727</v>
      </c>
      <c r="F254" s="168" t="s">
        <v>728</v>
      </c>
      <c r="G254" s="169" t="s">
        <v>458</v>
      </c>
      <c r="H254" s="170">
        <v>75</v>
      </c>
      <c r="I254" s="171"/>
      <c r="J254" s="172">
        <f>ROUND(I254*H254,2)</f>
        <v>0</v>
      </c>
      <c r="K254" s="168" t="s">
        <v>144</v>
      </c>
      <c r="L254" s="33"/>
      <c r="M254" s="173" t="s">
        <v>1</v>
      </c>
      <c r="N254" s="174" t="s">
        <v>40</v>
      </c>
      <c r="O254" s="58"/>
      <c r="P254" s="175">
        <f>O254*H254</f>
        <v>0</v>
      </c>
      <c r="Q254" s="175">
        <v>4.0000000000000002E-4</v>
      </c>
      <c r="R254" s="175">
        <f>Q254*H254</f>
        <v>3.0000000000000002E-2</v>
      </c>
      <c r="S254" s="175">
        <v>0</v>
      </c>
      <c r="T254" s="176">
        <f>S254*H254</f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77" t="s">
        <v>246</v>
      </c>
      <c r="AT254" s="177" t="s">
        <v>140</v>
      </c>
      <c r="AU254" s="177" t="s">
        <v>84</v>
      </c>
      <c r="AY254" s="17" t="s">
        <v>137</v>
      </c>
      <c r="BE254" s="178">
        <f>IF(N254="základní",J254,0)</f>
        <v>0</v>
      </c>
      <c r="BF254" s="178">
        <f>IF(N254="snížená",J254,0)</f>
        <v>0</v>
      </c>
      <c r="BG254" s="178">
        <f>IF(N254="zákl. přenesená",J254,0)</f>
        <v>0</v>
      </c>
      <c r="BH254" s="178">
        <f>IF(N254="sníž. přenesená",J254,0)</f>
        <v>0</v>
      </c>
      <c r="BI254" s="178">
        <f>IF(N254="nulová",J254,0)</f>
        <v>0</v>
      </c>
      <c r="BJ254" s="17" t="s">
        <v>82</v>
      </c>
      <c r="BK254" s="178">
        <f>ROUND(I254*H254,2)</f>
        <v>0</v>
      </c>
      <c r="BL254" s="17" t="s">
        <v>246</v>
      </c>
      <c r="BM254" s="177" t="s">
        <v>729</v>
      </c>
    </row>
    <row r="255" spans="1:65" s="2" customFormat="1" ht="29.25">
      <c r="A255" s="32"/>
      <c r="B255" s="33"/>
      <c r="C255" s="32"/>
      <c r="D255" s="179" t="s">
        <v>147</v>
      </c>
      <c r="E255" s="32"/>
      <c r="F255" s="180" t="s">
        <v>730</v>
      </c>
      <c r="G255" s="32"/>
      <c r="H255" s="32"/>
      <c r="I255" s="101"/>
      <c r="J255" s="32"/>
      <c r="K255" s="32"/>
      <c r="L255" s="33"/>
      <c r="M255" s="181"/>
      <c r="N255" s="182"/>
      <c r="O255" s="58"/>
      <c r="P255" s="58"/>
      <c r="Q255" s="58"/>
      <c r="R255" s="58"/>
      <c r="S255" s="58"/>
      <c r="T255" s="59"/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T255" s="17" t="s">
        <v>147</v>
      </c>
      <c r="AU255" s="17" t="s">
        <v>84</v>
      </c>
    </row>
    <row r="256" spans="1:65" s="14" customFormat="1">
      <c r="B256" s="190"/>
      <c r="D256" s="179" t="s">
        <v>149</v>
      </c>
      <c r="E256" s="191" t="s">
        <v>1</v>
      </c>
      <c r="F256" s="192" t="s">
        <v>731</v>
      </c>
      <c r="H256" s="193">
        <v>75</v>
      </c>
      <c r="I256" s="194"/>
      <c r="L256" s="190"/>
      <c r="M256" s="195"/>
      <c r="N256" s="196"/>
      <c r="O256" s="196"/>
      <c r="P256" s="196"/>
      <c r="Q256" s="196"/>
      <c r="R256" s="196"/>
      <c r="S256" s="196"/>
      <c r="T256" s="197"/>
      <c r="AT256" s="191" t="s">
        <v>149</v>
      </c>
      <c r="AU256" s="191" t="s">
        <v>84</v>
      </c>
      <c r="AV256" s="14" t="s">
        <v>84</v>
      </c>
      <c r="AW256" s="14" t="s">
        <v>32</v>
      </c>
      <c r="AX256" s="14" t="s">
        <v>82</v>
      </c>
      <c r="AY256" s="191" t="s">
        <v>137</v>
      </c>
    </row>
    <row r="257" spans="1:65" s="2" customFormat="1" ht="16.5" customHeight="1">
      <c r="A257" s="32"/>
      <c r="B257" s="165"/>
      <c r="C257" s="166" t="s">
        <v>394</v>
      </c>
      <c r="D257" s="166" t="s">
        <v>140</v>
      </c>
      <c r="E257" s="167" t="s">
        <v>732</v>
      </c>
      <c r="F257" s="168" t="s">
        <v>733</v>
      </c>
      <c r="G257" s="169" t="s">
        <v>458</v>
      </c>
      <c r="H257" s="170">
        <v>75</v>
      </c>
      <c r="I257" s="171"/>
      <c r="J257" s="172">
        <f>ROUND(I257*H257,2)</f>
        <v>0</v>
      </c>
      <c r="K257" s="168" t="s">
        <v>144</v>
      </c>
      <c r="L257" s="33"/>
      <c r="M257" s="173" t="s">
        <v>1</v>
      </c>
      <c r="N257" s="174" t="s">
        <v>40</v>
      </c>
      <c r="O257" s="58"/>
      <c r="P257" s="175">
        <f>O257*H257</f>
        <v>0</v>
      </c>
      <c r="Q257" s="175">
        <v>1.0000000000000001E-5</v>
      </c>
      <c r="R257" s="175">
        <f>Q257*H257</f>
        <v>7.5000000000000002E-4</v>
      </c>
      <c r="S257" s="175">
        <v>0</v>
      </c>
      <c r="T257" s="176">
        <f>S257*H257</f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77" t="s">
        <v>246</v>
      </c>
      <c r="AT257" s="177" t="s">
        <v>140</v>
      </c>
      <c r="AU257" s="177" t="s">
        <v>84</v>
      </c>
      <c r="AY257" s="17" t="s">
        <v>137</v>
      </c>
      <c r="BE257" s="178">
        <f>IF(N257="základní",J257,0)</f>
        <v>0</v>
      </c>
      <c r="BF257" s="178">
        <f>IF(N257="snížená",J257,0)</f>
        <v>0</v>
      </c>
      <c r="BG257" s="178">
        <f>IF(N257="zákl. přenesená",J257,0)</f>
        <v>0</v>
      </c>
      <c r="BH257" s="178">
        <f>IF(N257="sníž. přenesená",J257,0)</f>
        <v>0</v>
      </c>
      <c r="BI257" s="178">
        <f>IF(N257="nulová",J257,0)</f>
        <v>0</v>
      </c>
      <c r="BJ257" s="17" t="s">
        <v>82</v>
      </c>
      <c r="BK257" s="178">
        <f>ROUND(I257*H257,2)</f>
        <v>0</v>
      </c>
      <c r="BL257" s="17" t="s">
        <v>246</v>
      </c>
      <c r="BM257" s="177" t="s">
        <v>734</v>
      </c>
    </row>
    <row r="258" spans="1:65" s="2" customFormat="1" ht="19.5">
      <c r="A258" s="32"/>
      <c r="B258" s="33"/>
      <c r="C258" s="32"/>
      <c r="D258" s="179" t="s">
        <v>147</v>
      </c>
      <c r="E258" s="32"/>
      <c r="F258" s="180" t="s">
        <v>735</v>
      </c>
      <c r="G258" s="32"/>
      <c r="H258" s="32"/>
      <c r="I258" s="101"/>
      <c r="J258" s="32"/>
      <c r="K258" s="32"/>
      <c r="L258" s="33"/>
      <c r="M258" s="181"/>
      <c r="N258" s="182"/>
      <c r="O258" s="58"/>
      <c r="P258" s="58"/>
      <c r="Q258" s="58"/>
      <c r="R258" s="58"/>
      <c r="S258" s="58"/>
      <c r="T258" s="59"/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T258" s="17" t="s">
        <v>147</v>
      </c>
      <c r="AU258" s="17" t="s">
        <v>84</v>
      </c>
    </row>
    <row r="259" spans="1:65" s="2" customFormat="1" ht="24" customHeight="1">
      <c r="A259" s="32"/>
      <c r="B259" s="165"/>
      <c r="C259" s="166" t="s">
        <v>399</v>
      </c>
      <c r="D259" s="166" t="s">
        <v>140</v>
      </c>
      <c r="E259" s="167" t="s">
        <v>736</v>
      </c>
      <c r="F259" s="168" t="s">
        <v>737</v>
      </c>
      <c r="G259" s="169" t="s">
        <v>256</v>
      </c>
      <c r="H259" s="170">
        <v>0.16900000000000001</v>
      </c>
      <c r="I259" s="171"/>
      <c r="J259" s="172">
        <f>ROUND(I259*H259,2)</f>
        <v>0</v>
      </c>
      <c r="K259" s="168" t="s">
        <v>144</v>
      </c>
      <c r="L259" s="33"/>
      <c r="M259" s="173" t="s">
        <v>1</v>
      </c>
      <c r="N259" s="174" t="s">
        <v>40</v>
      </c>
      <c r="O259" s="58"/>
      <c r="P259" s="175">
        <f>O259*H259</f>
        <v>0</v>
      </c>
      <c r="Q259" s="175">
        <v>0</v>
      </c>
      <c r="R259" s="175">
        <f>Q259*H259</f>
        <v>0</v>
      </c>
      <c r="S259" s="175">
        <v>0</v>
      </c>
      <c r="T259" s="176">
        <f>S259*H259</f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77" t="s">
        <v>246</v>
      </c>
      <c r="AT259" s="177" t="s">
        <v>140</v>
      </c>
      <c r="AU259" s="177" t="s">
        <v>84</v>
      </c>
      <c r="AY259" s="17" t="s">
        <v>137</v>
      </c>
      <c r="BE259" s="178">
        <f>IF(N259="základní",J259,0)</f>
        <v>0</v>
      </c>
      <c r="BF259" s="178">
        <f>IF(N259="snížená",J259,0)</f>
        <v>0</v>
      </c>
      <c r="BG259" s="178">
        <f>IF(N259="zákl. přenesená",J259,0)</f>
        <v>0</v>
      </c>
      <c r="BH259" s="178">
        <f>IF(N259="sníž. přenesená",J259,0)</f>
        <v>0</v>
      </c>
      <c r="BI259" s="178">
        <f>IF(N259="nulová",J259,0)</f>
        <v>0</v>
      </c>
      <c r="BJ259" s="17" t="s">
        <v>82</v>
      </c>
      <c r="BK259" s="178">
        <f>ROUND(I259*H259,2)</f>
        <v>0</v>
      </c>
      <c r="BL259" s="17" t="s">
        <v>246</v>
      </c>
      <c r="BM259" s="177" t="s">
        <v>738</v>
      </c>
    </row>
    <row r="260" spans="1:65" s="2" customFormat="1" ht="29.25">
      <c r="A260" s="32"/>
      <c r="B260" s="33"/>
      <c r="C260" s="32"/>
      <c r="D260" s="179" t="s">
        <v>147</v>
      </c>
      <c r="E260" s="32"/>
      <c r="F260" s="180" t="s">
        <v>739</v>
      </c>
      <c r="G260" s="32"/>
      <c r="H260" s="32"/>
      <c r="I260" s="101"/>
      <c r="J260" s="32"/>
      <c r="K260" s="32"/>
      <c r="L260" s="33"/>
      <c r="M260" s="181"/>
      <c r="N260" s="182"/>
      <c r="O260" s="58"/>
      <c r="P260" s="58"/>
      <c r="Q260" s="58"/>
      <c r="R260" s="58"/>
      <c r="S260" s="58"/>
      <c r="T260" s="59"/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T260" s="17" t="s">
        <v>147</v>
      </c>
      <c r="AU260" s="17" t="s">
        <v>84</v>
      </c>
    </row>
    <row r="261" spans="1:65" s="12" customFormat="1" ht="22.9" customHeight="1">
      <c r="B261" s="152"/>
      <c r="D261" s="153" t="s">
        <v>74</v>
      </c>
      <c r="E261" s="163" t="s">
        <v>283</v>
      </c>
      <c r="F261" s="163" t="s">
        <v>284</v>
      </c>
      <c r="I261" s="155"/>
      <c r="J261" s="164">
        <f>BK261</f>
        <v>0</v>
      </c>
      <c r="L261" s="152"/>
      <c r="M261" s="157"/>
      <c r="N261" s="158"/>
      <c r="O261" s="158"/>
      <c r="P261" s="159">
        <f>SUM(P262:P303)</f>
        <v>0</v>
      </c>
      <c r="Q261" s="158"/>
      <c r="R261" s="159">
        <f>SUM(R262:R303)</f>
        <v>0.36343999999999993</v>
      </c>
      <c r="S261" s="158"/>
      <c r="T261" s="160">
        <f>SUM(T262:T303)</f>
        <v>0.38805000000000001</v>
      </c>
      <c r="AR261" s="153" t="s">
        <v>84</v>
      </c>
      <c r="AT261" s="161" t="s">
        <v>74</v>
      </c>
      <c r="AU261" s="161" t="s">
        <v>82</v>
      </c>
      <c r="AY261" s="153" t="s">
        <v>137</v>
      </c>
      <c r="BK261" s="162">
        <f>SUM(BK262:BK303)</f>
        <v>0</v>
      </c>
    </row>
    <row r="262" spans="1:65" s="2" customFormat="1" ht="16.5" customHeight="1">
      <c r="A262" s="32"/>
      <c r="B262" s="165"/>
      <c r="C262" s="166" t="s">
        <v>403</v>
      </c>
      <c r="D262" s="166" t="s">
        <v>140</v>
      </c>
      <c r="E262" s="167" t="s">
        <v>740</v>
      </c>
      <c r="F262" s="168" t="s">
        <v>741</v>
      </c>
      <c r="G262" s="169" t="s">
        <v>742</v>
      </c>
      <c r="H262" s="170">
        <v>9</v>
      </c>
      <c r="I262" s="171"/>
      <c r="J262" s="172">
        <f>ROUND(I262*H262,2)</f>
        <v>0</v>
      </c>
      <c r="K262" s="168" t="s">
        <v>144</v>
      </c>
      <c r="L262" s="33"/>
      <c r="M262" s="173" t="s">
        <v>1</v>
      </c>
      <c r="N262" s="174" t="s">
        <v>40</v>
      </c>
      <c r="O262" s="58"/>
      <c r="P262" s="175">
        <f>O262*H262</f>
        <v>0</v>
      </c>
      <c r="Q262" s="175">
        <v>0</v>
      </c>
      <c r="R262" s="175">
        <f>Q262*H262</f>
        <v>0</v>
      </c>
      <c r="S262" s="175">
        <v>1.933E-2</v>
      </c>
      <c r="T262" s="176">
        <f>S262*H262</f>
        <v>0.17397000000000001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77" t="s">
        <v>246</v>
      </c>
      <c r="AT262" s="177" t="s">
        <v>140</v>
      </c>
      <c r="AU262" s="177" t="s">
        <v>84</v>
      </c>
      <c r="AY262" s="17" t="s">
        <v>137</v>
      </c>
      <c r="BE262" s="178">
        <f>IF(N262="základní",J262,0)</f>
        <v>0</v>
      </c>
      <c r="BF262" s="178">
        <f>IF(N262="snížená",J262,0)</f>
        <v>0</v>
      </c>
      <c r="BG262" s="178">
        <f>IF(N262="zákl. přenesená",J262,0)</f>
        <v>0</v>
      </c>
      <c r="BH262" s="178">
        <f>IF(N262="sníž. přenesená",J262,0)</f>
        <v>0</v>
      </c>
      <c r="BI262" s="178">
        <f>IF(N262="nulová",J262,0)</f>
        <v>0</v>
      </c>
      <c r="BJ262" s="17" t="s">
        <v>82</v>
      </c>
      <c r="BK262" s="178">
        <f>ROUND(I262*H262,2)</f>
        <v>0</v>
      </c>
      <c r="BL262" s="17" t="s">
        <v>246</v>
      </c>
      <c r="BM262" s="177" t="s">
        <v>743</v>
      </c>
    </row>
    <row r="263" spans="1:65" s="2" customFormat="1" ht="19.5">
      <c r="A263" s="32"/>
      <c r="B263" s="33"/>
      <c r="C263" s="32"/>
      <c r="D263" s="179" t="s">
        <v>147</v>
      </c>
      <c r="E263" s="32"/>
      <c r="F263" s="180" t="s">
        <v>744</v>
      </c>
      <c r="G263" s="32"/>
      <c r="H263" s="32"/>
      <c r="I263" s="101"/>
      <c r="J263" s="32"/>
      <c r="K263" s="32"/>
      <c r="L263" s="33"/>
      <c r="M263" s="181"/>
      <c r="N263" s="182"/>
      <c r="O263" s="58"/>
      <c r="P263" s="58"/>
      <c r="Q263" s="58"/>
      <c r="R263" s="58"/>
      <c r="S263" s="58"/>
      <c r="T263" s="59"/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T263" s="17" t="s">
        <v>147</v>
      </c>
      <c r="AU263" s="17" t="s">
        <v>84</v>
      </c>
    </row>
    <row r="264" spans="1:65" s="14" customFormat="1">
      <c r="B264" s="190"/>
      <c r="D264" s="179" t="s">
        <v>149</v>
      </c>
      <c r="E264" s="191" t="s">
        <v>1</v>
      </c>
      <c r="F264" s="192" t="s">
        <v>209</v>
      </c>
      <c r="H264" s="193">
        <v>9</v>
      </c>
      <c r="I264" s="194"/>
      <c r="L264" s="190"/>
      <c r="M264" s="195"/>
      <c r="N264" s="196"/>
      <c r="O264" s="196"/>
      <c r="P264" s="196"/>
      <c r="Q264" s="196"/>
      <c r="R264" s="196"/>
      <c r="S264" s="196"/>
      <c r="T264" s="197"/>
      <c r="AT264" s="191" t="s">
        <v>149</v>
      </c>
      <c r="AU264" s="191" t="s">
        <v>84</v>
      </c>
      <c r="AV264" s="14" t="s">
        <v>84</v>
      </c>
      <c r="AW264" s="14" t="s">
        <v>32</v>
      </c>
      <c r="AX264" s="14" t="s">
        <v>82</v>
      </c>
      <c r="AY264" s="191" t="s">
        <v>137</v>
      </c>
    </row>
    <row r="265" spans="1:65" s="2" customFormat="1" ht="36" customHeight="1">
      <c r="A265" s="32"/>
      <c r="B265" s="165"/>
      <c r="C265" s="166" t="s">
        <v>408</v>
      </c>
      <c r="D265" s="166" t="s">
        <v>140</v>
      </c>
      <c r="E265" s="167" t="s">
        <v>745</v>
      </c>
      <c r="F265" s="168" t="s">
        <v>746</v>
      </c>
      <c r="G265" s="169" t="s">
        <v>742</v>
      </c>
      <c r="H265" s="170">
        <v>9</v>
      </c>
      <c r="I265" s="171"/>
      <c r="J265" s="172">
        <f>ROUND(I265*H265,2)</f>
        <v>0</v>
      </c>
      <c r="K265" s="168" t="s">
        <v>144</v>
      </c>
      <c r="L265" s="33"/>
      <c r="M265" s="173" t="s">
        <v>1</v>
      </c>
      <c r="N265" s="174" t="s">
        <v>40</v>
      </c>
      <c r="O265" s="58"/>
      <c r="P265" s="175">
        <f>O265*H265</f>
        <v>0</v>
      </c>
      <c r="Q265" s="175">
        <v>2.3199999999999998E-2</v>
      </c>
      <c r="R265" s="175">
        <f>Q265*H265</f>
        <v>0.20879999999999999</v>
      </c>
      <c r="S265" s="175">
        <v>0</v>
      </c>
      <c r="T265" s="176">
        <f>S265*H265</f>
        <v>0</v>
      </c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R265" s="177" t="s">
        <v>246</v>
      </c>
      <c r="AT265" s="177" t="s">
        <v>140</v>
      </c>
      <c r="AU265" s="177" t="s">
        <v>84</v>
      </c>
      <c r="AY265" s="17" t="s">
        <v>137</v>
      </c>
      <c r="BE265" s="178">
        <f>IF(N265="základní",J265,0)</f>
        <v>0</v>
      </c>
      <c r="BF265" s="178">
        <f>IF(N265="snížená",J265,0)</f>
        <v>0</v>
      </c>
      <c r="BG265" s="178">
        <f>IF(N265="zákl. přenesená",J265,0)</f>
        <v>0</v>
      </c>
      <c r="BH265" s="178">
        <f>IF(N265="sníž. přenesená",J265,0)</f>
        <v>0</v>
      </c>
      <c r="BI265" s="178">
        <f>IF(N265="nulová",J265,0)</f>
        <v>0</v>
      </c>
      <c r="BJ265" s="17" t="s">
        <v>82</v>
      </c>
      <c r="BK265" s="178">
        <f>ROUND(I265*H265,2)</f>
        <v>0</v>
      </c>
      <c r="BL265" s="17" t="s">
        <v>246</v>
      </c>
      <c r="BM265" s="177" t="s">
        <v>747</v>
      </c>
    </row>
    <row r="266" spans="1:65" s="2" customFormat="1" ht="19.5">
      <c r="A266" s="32"/>
      <c r="B266" s="33"/>
      <c r="C266" s="32"/>
      <c r="D266" s="179" t="s">
        <v>147</v>
      </c>
      <c r="E266" s="32"/>
      <c r="F266" s="180" t="s">
        <v>746</v>
      </c>
      <c r="G266" s="32"/>
      <c r="H266" s="32"/>
      <c r="I266" s="101"/>
      <c r="J266" s="32"/>
      <c r="K266" s="32"/>
      <c r="L266" s="33"/>
      <c r="M266" s="181"/>
      <c r="N266" s="182"/>
      <c r="O266" s="58"/>
      <c r="P266" s="58"/>
      <c r="Q266" s="58"/>
      <c r="R266" s="58"/>
      <c r="S266" s="58"/>
      <c r="T266" s="59"/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T266" s="17" t="s">
        <v>147</v>
      </c>
      <c r="AU266" s="17" t="s">
        <v>84</v>
      </c>
    </row>
    <row r="267" spans="1:65" s="14" customFormat="1">
      <c r="B267" s="190"/>
      <c r="D267" s="179" t="s">
        <v>149</v>
      </c>
      <c r="E267" s="191" t="s">
        <v>1</v>
      </c>
      <c r="F267" s="192" t="s">
        <v>209</v>
      </c>
      <c r="H267" s="193">
        <v>9</v>
      </c>
      <c r="I267" s="194"/>
      <c r="L267" s="190"/>
      <c r="M267" s="195"/>
      <c r="N267" s="196"/>
      <c r="O267" s="196"/>
      <c r="P267" s="196"/>
      <c r="Q267" s="196"/>
      <c r="R267" s="196"/>
      <c r="S267" s="196"/>
      <c r="T267" s="197"/>
      <c r="AT267" s="191" t="s">
        <v>149</v>
      </c>
      <c r="AU267" s="191" t="s">
        <v>84</v>
      </c>
      <c r="AV267" s="14" t="s">
        <v>84</v>
      </c>
      <c r="AW267" s="14" t="s">
        <v>32</v>
      </c>
      <c r="AX267" s="14" t="s">
        <v>82</v>
      </c>
      <c r="AY267" s="191" t="s">
        <v>137</v>
      </c>
    </row>
    <row r="268" spans="1:65" s="2" customFormat="1" ht="24" customHeight="1">
      <c r="A268" s="32"/>
      <c r="B268" s="165"/>
      <c r="C268" s="166" t="s">
        <v>412</v>
      </c>
      <c r="D268" s="166" t="s">
        <v>140</v>
      </c>
      <c r="E268" s="167" t="s">
        <v>748</v>
      </c>
      <c r="F268" s="168" t="s">
        <v>749</v>
      </c>
      <c r="G268" s="169" t="s">
        <v>742</v>
      </c>
      <c r="H268" s="170">
        <v>3</v>
      </c>
      <c r="I268" s="171"/>
      <c r="J268" s="172">
        <f>ROUND(I268*H268,2)</f>
        <v>0</v>
      </c>
      <c r="K268" s="168" t="s">
        <v>144</v>
      </c>
      <c r="L268" s="33"/>
      <c r="M268" s="173" t="s">
        <v>1</v>
      </c>
      <c r="N268" s="174" t="s">
        <v>40</v>
      </c>
      <c r="O268" s="58"/>
      <c r="P268" s="175">
        <f>O268*H268</f>
        <v>0</v>
      </c>
      <c r="Q268" s="175">
        <v>1.6080000000000001E-2</v>
      </c>
      <c r="R268" s="175">
        <f>Q268*H268</f>
        <v>4.8240000000000005E-2</v>
      </c>
      <c r="S268" s="175">
        <v>0</v>
      </c>
      <c r="T268" s="176">
        <f>S268*H268</f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77" t="s">
        <v>246</v>
      </c>
      <c r="AT268" s="177" t="s">
        <v>140</v>
      </c>
      <c r="AU268" s="177" t="s">
        <v>84</v>
      </c>
      <c r="AY268" s="17" t="s">
        <v>137</v>
      </c>
      <c r="BE268" s="178">
        <f>IF(N268="základní",J268,0)</f>
        <v>0</v>
      </c>
      <c r="BF268" s="178">
        <f>IF(N268="snížená",J268,0)</f>
        <v>0</v>
      </c>
      <c r="BG268" s="178">
        <f>IF(N268="zákl. přenesená",J268,0)</f>
        <v>0</v>
      </c>
      <c r="BH268" s="178">
        <f>IF(N268="sníž. přenesená",J268,0)</f>
        <v>0</v>
      </c>
      <c r="BI268" s="178">
        <f>IF(N268="nulová",J268,0)</f>
        <v>0</v>
      </c>
      <c r="BJ268" s="17" t="s">
        <v>82</v>
      </c>
      <c r="BK268" s="178">
        <f>ROUND(I268*H268,2)</f>
        <v>0</v>
      </c>
      <c r="BL268" s="17" t="s">
        <v>246</v>
      </c>
      <c r="BM268" s="177" t="s">
        <v>750</v>
      </c>
    </row>
    <row r="269" spans="1:65" s="2" customFormat="1" ht="19.5">
      <c r="A269" s="32"/>
      <c r="B269" s="33"/>
      <c r="C269" s="32"/>
      <c r="D269" s="179" t="s">
        <v>147</v>
      </c>
      <c r="E269" s="32"/>
      <c r="F269" s="180" t="s">
        <v>751</v>
      </c>
      <c r="G269" s="32"/>
      <c r="H269" s="32"/>
      <c r="I269" s="101"/>
      <c r="J269" s="32"/>
      <c r="K269" s="32"/>
      <c r="L269" s="33"/>
      <c r="M269" s="181"/>
      <c r="N269" s="182"/>
      <c r="O269" s="58"/>
      <c r="P269" s="58"/>
      <c r="Q269" s="58"/>
      <c r="R269" s="58"/>
      <c r="S269" s="58"/>
      <c r="T269" s="59"/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T269" s="17" t="s">
        <v>147</v>
      </c>
      <c r="AU269" s="17" t="s">
        <v>84</v>
      </c>
    </row>
    <row r="270" spans="1:65" s="14" customFormat="1">
      <c r="B270" s="190"/>
      <c r="D270" s="179" t="s">
        <v>149</v>
      </c>
      <c r="E270" s="191" t="s">
        <v>1</v>
      </c>
      <c r="F270" s="192" t="s">
        <v>169</v>
      </c>
      <c r="H270" s="193">
        <v>3</v>
      </c>
      <c r="I270" s="194"/>
      <c r="L270" s="190"/>
      <c r="M270" s="195"/>
      <c r="N270" s="196"/>
      <c r="O270" s="196"/>
      <c r="P270" s="196"/>
      <c r="Q270" s="196"/>
      <c r="R270" s="196"/>
      <c r="S270" s="196"/>
      <c r="T270" s="197"/>
      <c r="AT270" s="191" t="s">
        <v>149</v>
      </c>
      <c r="AU270" s="191" t="s">
        <v>84</v>
      </c>
      <c r="AV270" s="14" t="s">
        <v>84</v>
      </c>
      <c r="AW270" s="14" t="s">
        <v>32</v>
      </c>
      <c r="AX270" s="14" t="s">
        <v>82</v>
      </c>
      <c r="AY270" s="191" t="s">
        <v>137</v>
      </c>
    </row>
    <row r="271" spans="1:65" s="2" customFormat="1" ht="24" customHeight="1">
      <c r="A271" s="32"/>
      <c r="B271" s="165"/>
      <c r="C271" s="166" t="s">
        <v>417</v>
      </c>
      <c r="D271" s="166" t="s">
        <v>140</v>
      </c>
      <c r="E271" s="167" t="s">
        <v>752</v>
      </c>
      <c r="F271" s="168" t="s">
        <v>753</v>
      </c>
      <c r="G271" s="169" t="s">
        <v>742</v>
      </c>
      <c r="H271" s="170">
        <v>3</v>
      </c>
      <c r="I271" s="171"/>
      <c r="J271" s="172">
        <f>ROUND(I271*H271,2)</f>
        <v>0</v>
      </c>
      <c r="K271" s="168" t="s">
        <v>144</v>
      </c>
      <c r="L271" s="33"/>
      <c r="M271" s="173" t="s">
        <v>1</v>
      </c>
      <c r="N271" s="174" t="s">
        <v>40</v>
      </c>
      <c r="O271" s="58"/>
      <c r="P271" s="175">
        <f>O271*H271</f>
        <v>0</v>
      </c>
      <c r="Q271" s="175">
        <v>0</v>
      </c>
      <c r="R271" s="175">
        <f>Q271*H271</f>
        <v>0</v>
      </c>
      <c r="S271" s="175">
        <v>1.72E-2</v>
      </c>
      <c r="T271" s="176">
        <f>S271*H271</f>
        <v>5.16E-2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177" t="s">
        <v>246</v>
      </c>
      <c r="AT271" s="177" t="s">
        <v>140</v>
      </c>
      <c r="AU271" s="177" t="s">
        <v>84</v>
      </c>
      <c r="AY271" s="17" t="s">
        <v>137</v>
      </c>
      <c r="BE271" s="178">
        <f>IF(N271="základní",J271,0)</f>
        <v>0</v>
      </c>
      <c r="BF271" s="178">
        <f>IF(N271="snížená",J271,0)</f>
        <v>0</v>
      </c>
      <c r="BG271" s="178">
        <f>IF(N271="zákl. přenesená",J271,0)</f>
        <v>0</v>
      </c>
      <c r="BH271" s="178">
        <f>IF(N271="sníž. přenesená",J271,0)</f>
        <v>0</v>
      </c>
      <c r="BI271" s="178">
        <f>IF(N271="nulová",J271,0)</f>
        <v>0</v>
      </c>
      <c r="BJ271" s="17" t="s">
        <v>82</v>
      </c>
      <c r="BK271" s="178">
        <f>ROUND(I271*H271,2)</f>
        <v>0</v>
      </c>
      <c r="BL271" s="17" t="s">
        <v>246</v>
      </c>
      <c r="BM271" s="177" t="s">
        <v>754</v>
      </c>
    </row>
    <row r="272" spans="1:65" s="2" customFormat="1">
      <c r="A272" s="32"/>
      <c r="B272" s="33"/>
      <c r="C272" s="32"/>
      <c r="D272" s="179" t="s">
        <v>147</v>
      </c>
      <c r="E272" s="32"/>
      <c r="F272" s="180" t="s">
        <v>755</v>
      </c>
      <c r="G272" s="32"/>
      <c r="H272" s="32"/>
      <c r="I272" s="101"/>
      <c r="J272" s="32"/>
      <c r="K272" s="32"/>
      <c r="L272" s="33"/>
      <c r="M272" s="181"/>
      <c r="N272" s="182"/>
      <c r="O272" s="58"/>
      <c r="P272" s="58"/>
      <c r="Q272" s="58"/>
      <c r="R272" s="58"/>
      <c r="S272" s="58"/>
      <c r="T272" s="59"/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T272" s="17" t="s">
        <v>147</v>
      </c>
      <c r="AU272" s="17" t="s">
        <v>84</v>
      </c>
    </row>
    <row r="273" spans="1:65" s="14" customFormat="1">
      <c r="B273" s="190"/>
      <c r="D273" s="179" t="s">
        <v>149</v>
      </c>
      <c r="E273" s="191" t="s">
        <v>1</v>
      </c>
      <c r="F273" s="192" t="s">
        <v>169</v>
      </c>
      <c r="H273" s="193">
        <v>3</v>
      </c>
      <c r="I273" s="194"/>
      <c r="L273" s="190"/>
      <c r="M273" s="195"/>
      <c r="N273" s="196"/>
      <c r="O273" s="196"/>
      <c r="P273" s="196"/>
      <c r="Q273" s="196"/>
      <c r="R273" s="196"/>
      <c r="S273" s="196"/>
      <c r="T273" s="197"/>
      <c r="AT273" s="191" t="s">
        <v>149</v>
      </c>
      <c r="AU273" s="191" t="s">
        <v>84</v>
      </c>
      <c r="AV273" s="14" t="s">
        <v>84</v>
      </c>
      <c r="AW273" s="14" t="s">
        <v>32</v>
      </c>
      <c r="AX273" s="14" t="s">
        <v>82</v>
      </c>
      <c r="AY273" s="191" t="s">
        <v>137</v>
      </c>
    </row>
    <row r="274" spans="1:65" s="2" customFormat="1" ht="16.5" customHeight="1">
      <c r="A274" s="32"/>
      <c r="B274" s="165"/>
      <c r="C274" s="166" t="s">
        <v>422</v>
      </c>
      <c r="D274" s="166" t="s">
        <v>140</v>
      </c>
      <c r="E274" s="167" t="s">
        <v>756</v>
      </c>
      <c r="F274" s="168" t="s">
        <v>757</v>
      </c>
      <c r="G274" s="169" t="s">
        <v>742</v>
      </c>
      <c r="H274" s="170">
        <v>4</v>
      </c>
      <c r="I274" s="171"/>
      <c r="J274" s="172">
        <f>ROUND(I274*H274,2)</f>
        <v>0</v>
      </c>
      <c r="K274" s="168" t="s">
        <v>144</v>
      </c>
      <c r="L274" s="33"/>
      <c r="M274" s="173" t="s">
        <v>1</v>
      </c>
      <c r="N274" s="174" t="s">
        <v>40</v>
      </c>
      <c r="O274" s="58"/>
      <c r="P274" s="175">
        <f>O274*H274</f>
        <v>0</v>
      </c>
      <c r="Q274" s="175">
        <v>0</v>
      </c>
      <c r="R274" s="175">
        <f>Q274*H274</f>
        <v>0</v>
      </c>
      <c r="S274" s="175">
        <v>1.9460000000000002E-2</v>
      </c>
      <c r="T274" s="176">
        <f>S274*H274</f>
        <v>7.7840000000000006E-2</v>
      </c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177" t="s">
        <v>246</v>
      </c>
      <c r="AT274" s="177" t="s">
        <v>140</v>
      </c>
      <c r="AU274" s="177" t="s">
        <v>84</v>
      </c>
      <c r="AY274" s="17" t="s">
        <v>137</v>
      </c>
      <c r="BE274" s="178">
        <f>IF(N274="základní",J274,0)</f>
        <v>0</v>
      </c>
      <c r="BF274" s="178">
        <f>IF(N274="snížená",J274,0)</f>
        <v>0</v>
      </c>
      <c r="BG274" s="178">
        <f>IF(N274="zákl. přenesená",J274,0)</f>
        <v>0</v>
      </c>
      <c r="BH274" s="178">
        <f>IF(N274="sníž. přenesená",J274,0)</f>
        <v>0</v>
      </c>
      <c r="BI274" s="178">
        <f>IF(N274="nulová",J274,0)</f>
        <v>0</v>
      </c>
      <c r="BJ274" s="17" t="s">
        <v>82</v>
      </c>
      <c r="BK274" s="178">
        <f>ROUND(I274*H274,2)</f>
        <v>0</v>
      </c>
      <c r="BL274" s="17" t="s">
        <v>246</v>
      </c>
      <c r="BM274" s="177" t="s">
        <v>758</v>
      </c>
    </row>
    <row r="275" spans="1:65" s="2" customFormat="1">
      <c r="A275" s="32"/>
      <c r="B275" s="33"/>
      <c r="C275" s="32"/>
      <c r="D275" s="179" t="s">
        <v>147</v>
      </c>
      <c r="E275" s="32"/>
      <c r="F275" s="180" t="s">
        <v>759</v>
      </c>
      <c r="G275" s="32"/>
      <c r="H275" s="32"/>
      <c r="I275" s="101"/>
      <c r="J275" s="32"/>
      <c r="K275" s="32"/>
      <c r="L275" s="33"/>
      <c r="M275" s="181"/>
      <c r="N275" s="182"/>
      <c r="O275" s="58"/>
      <c r="P275" s="58"/>
      <c r="Q275" s="58"/>
      <c r="R275" s="58"/>
      <c r="S275" s="58"/>
      <c r="T275" s="59"/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T275" s="17" t="s">
        <v>147</v>
      </c>
      <c r="AU275" s="17" t="s">
        <v>84</v>
      </c>
    </row>
    <row r="276" spans="1:65" s="14" customFormat="1">
      <c r="B276" s="190"/>
      <c r="D276" s="179" t="s">
        <v>149</v>
      </c>
      <c r="E276" s="191" t="s">
        <v>1</v>
      </c>
      <c r="F276" s="192" t="s">
        <v>145</v>
      </c>
      <c r="H276" s="193">
        <v>4</v>
      </c>
      <c r="I276" s="194"/>
      <c r="L276" s="190"/>
      <c r="M276" s="195"/>
      <c r="N276" s="196"/>
      <c r="O276" s="196"/>
      <c r="P276" s="196"/>
      <c r="Q276" s="196"/>
      <c r="R276" s="196"/>
      <c r="S276" s="196"/>
      <c r="T276" s="197"/>
      <c r="AT276" s="191" t="s">
        <v>149</v>
      </c>
      <c r="AU276" s="191" t="s">
        <v>84</v>
      </c>
      <c r="AV276" s="14" t="s">
        <v>84</v>
      </c>
      <c r="AW276" s="14" t="s">
        <v>32</v>
      </c>
      <c r="AX276" s="14" t="s">
        <v>82</v>
      </c>
      <c r="AY276" s="191" t="s">
        <v>137</v>
      </c>
    </row>
    <row r="277" spans="1:65" s="2" customFormat="1" ht="48" customHeight="1">
      <c r="A277" s="32"/>
      <c r="B277" s="165"/>
      <c r="C277" s="166" t="s">
        <v>427</v>
      </c>
      <c r="D277" s="166" t="s">
        <v>140</v>
      </c>
      <c r="E277" s="167" t="s">
        <v>760</v>
      </c>
      <c r="F277" s="168" t="s">
        <v>761</v>
      </c>
      <c r="G277" s="169" t="s">
        <v>742</v>
      </c>
      <c r="H277" s="170">
        <v>4</v>
      </c>
      <c r="I277" s="171"/>
      <c r="J277" s="172">
        <f>ROUND(I277*H277,2)</f>
        <v>0</v>
      </c>
      <c r="K277" s="168" t="s">
        <v>144</v>
      </c>
      <c r="L277" s="33"/>
      <c r="M277" s="173" t="s">
        <v>1</v>
      </c>
      <c r="N277" s="174" t="s">
        <v>40</v>
      </c>
      <c r="O277" s="58"/>
      <c r="P277" s="175">
        <f>O277*H277</f>
        <v>0</v>
      </c>
      <c r="Q277" s="175">
        <v>1.6469999999999999E-2</v>
      </c>
      <c r="R277" s="175">
        <f>Q277*H277</f>
        <v>6.5879999999999994E-2</v>
      </c>
      <c r="S277" s="175">
        <v>0</v>
      </c>
      <c r="T277" s="176">
        <f>S277*H277</f>
        <v>0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77" t="s">
        <v>246</v>
      </c>
      <c r="AT277" s="177" t="s">
        <v>140</v>
      </c>
      <c r="AU277" s="177" t="s">
        <v>84</v>
      </c>
      <c r="AY277" s="17" t="s">
        <v>137</v>
      </c>
      <c r="BE277" s="178">
        <f>IF(N277="základní",J277,0)</f>
        <v>0</v>
      </c>
      <c r="BF277" s="178">
        <f>IF(N277="snížená",J277,0)</f>
        <v>0</v>
      </c>
      <c r="BG277" s="178">
        <f>IF(N277="zákl. přenesená",J277,0)</f>
        <v>0</v>
      </c>
      <c r="BH277" s="178">
        <f>IF(N277="sníž. přenesená",J277,0)</f>
        <v>0</v>
      </c>
      <c r="BI277" s="178">
        <f>IF(N277="nulová",J277,0)</f>
        <v>0</v>
      </c>
      <c r="BJ277" s="17" t="s">
        <v>82</v>
      </c>
      <c r="BK277" s="178">
        <f>ROUND(I277*H277,2)</f>
        <v>0</v>
      </c>
      <c r="BL277" s="17" t="s">
        <v>246</v>
      </c>
      <c r="BM277" s="177" t="s">
        <v>762</v>
      </c>
    </row>
    <row r="278" spans="1:65" s="2" customFormat="1" ht="19.5">
      <c r="A278" s="32"/>
      <c r="B278" s="33"/>
      <c r="C278" s="32"/>
      <c r="D278" s="179" t="s">
        <v>147</v>
      </c>
      <c r="E278" s="32"/>
      <c r="F278" s="180" t="s">
        <v>763</v>
      </c>
      <c r="G278" s="32"/>
      <c r="H278" s="32"/>
      <c r="I278" s="101"/>
      <c r="J278" s="32"/>
      <c r="K278" s="32"/>
      <c r="L278" s="33"/>
      <c r="M278" s="181"/>
      <c r="N278" s="182"/>
      <c r="O278" s="58"/>
      <c r="P278" s="58"/>
      <c r="Q278" s="58"/>
      <c r="R278" s="58"/>
      <c r="S278" s="58"/>
      <c r="T278" s="59"/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T278" s="17" t="s">
        <v>147</v>
      </c>
      <c r="AU278" s="17" t="s">
        <v>84</v>
      </c>
    </row>
    <row r="279" spans="1:65" s="14" customFormat="1">
      <c r="B279" s="190"/>
      <c r="D279" s="179" t="s">
        <v>149</v>
      </c>
      <c r="E279" s="191" t="s">
        <v>1</v>
      </c>
      <c r="F279" s="192" t="s">
        <v>145</v>
      </c>
      <c r="H279" s="193">
        <v>4</v>
      </c>
      <c r="I279" s="194"/>
      <c r="L279" s="190"/>
      <c r="M279" s="195"/>
      <c r="N279" s="196"/>
      <c r="O279" s="196"/>
      <c r="P279" s="196"/>
      <c r="Q279" s="196"/>
      <c r="R279" s="196"/>
      <c r="S279" s="196"/>
      <c r="T279" s="197"/>
      <c r="AT279" s="191" t="s">
        <v>149</v>
      </c>
      <c r="AU279" s="191" t="s">
        <v>84</v>
      </c>
      <c r="AV279" s="14" t="s">
        <v>84</v>
      </c>
      <c r="AW279" s="14" t="s">
        <v>32</v>
      </c>
      <c r="AX279" s="14" t="s">
        <v>82</v>
      </c>
      <c r="AY279" s="191" t="s">
        <v>137</v>
      </c>
    </row>
    <row r="280" spans="1:65" s="2" customFormat="1" ht="16.5" customHeight="1">
      <c r="A280" s="32"/>
      <c r="B280" s="165"/>
      <c r="C280" s="166" t="s">
        <v>434</v>
      </c>
      <c r="D280" s="166" t="s">
        <v>140</v>
      </c>
      <c r="E280" s="167" t="s">
        <v>764</v>
      </c>
      <c r="F280" s="168" t="s">
        <v>765</v>
      </c>
      <c r="G280" s="169" t="s">
        <v>742</v>
      </c>
      <c r="H280" s="170">
        <v>2</v>
      </c>
      <c r="I280" s="171"/>
      <c r="J280" s="172">
        <f>ROUND(I280*H280,2)</f>
        <v>0</v>
      </c>
      <c r="K280" s="168" t="s">
        <v>144</v>
      </c>
      <c r="L280" s="33"/>
      <c r="M280" s="173" t="s">
        <v>1</v>
      </c>
      <c r="N280" s="174" t="s">
        <v>40</v>
      </c>
      <c r="O280" s="58"/>
      <c r="P280" s="175">
        <f>O280*H280</f>
        <v>0</v>
      </c>
      <c r="Q280" s="175">
        <v>0</v>
      </c>
      <c r="R280" s="175">
        <f>Q280*H280</f>
        <v>0</v>
      </c>
      <c r="S280" s="175">
        <v>3.4700000000000002E-2</v>
      </c>
      <c r="T280" s="176">
        <f>S280*H280</f>
        <v>6.9400000000000003E-2</v>
      </c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177" t="s">
        <v>246</v>
      </c>
      <c r="AT280" s="177" t="s">
        <v>140</v>
      </c>
      <c r="AU280" s="177" t="s">
        <v>84</v>
      </c>
      <c r="AY280" s="17" t="s">
        <v>137</v>
      </c>
      <c r="BE280" s="178">
        <f>IF(N280="základní",J280,0)</f>
        <v>0</v>
      </c>
      <c r="BF280" s="178">
        <f>IF(N280="snížená",J280,0)</f>
        <v>0</v>
      </c>
      <c r="BG280" s="178">
        <f>IF(N280="zákl. přenesená",J280,0)</f>
        <v>0</v>
      </c>
      <c r="BH280" s="178">
        <f>IF(N280="sníž. přenesená",J280,0)</f>
        <v>0</v>
      </c>
      <c r="BI280" s="178">
        <f>IF(N280="nulová",J280,0)</f>
        <v>0</v>
      </c>
      <c r="BJ280" s="17" t="s">
        <v>82</v>
      </c>
      <c r="BK280" s="178">
        <f>ROUND(I280*H280,2)</f>
        <v>0</v>
      </c>
      <c r="BL280" s="17" t="s">
        <v>246</v>
      </c>
      <c r="BM280" s="177" t="s">
        <v>766</v>
      </c>
    </row>
    <row r="281" spans="1:65" s="2" customFormat="1" ht="19.5">
      <c r="A281" s="32"/>
      <c r="B281" s="33"/>
      <c r="C281" s="32"/>
      <c r="D281" s="179" t="s">
        <v>147</v>
      </c>
      <c r="E281" s="32"/>
      <c r="F281" s="180" t="s">
        <v>767</v>
      </c>
      <c r="G281" s="32"/>
      <c r="H281" s="32"/>
      <c r="I281" s="101"/>
      <c r="J281" s="32"/>
      <c r="K281" s="32"/>
      <c r="L281" s="33"/>
      <c r="M281" s="181"/>
      <c r="N281" s="182"/>
      <c r="O281" s="58"/>
      <c r="P281" s="58"/>
      <c r="Q281" s="58"/>
      <c r="R281" s="58"/>
      <c r="S281" s="58"/>
      <c r="T281" s="59"/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T281" s="17" t="s">
        <v>147</v>
      </c>
      <c r="AU281" s="17" t="s">
        <v>84</v>
      </c>
    </row>
    <row r="282" spans="1:65" s="14" customFormat="1">
      <c r="B282" s="190"/>
      <c r="D282" s="179" t="s">
        <v>149</v>
      </c>
      <c r="E282" s="191" t="s">
        <v>1</v>
      </c>
      <c r="F282" s="192" t="s">
        <v>84</v>
      </c>
      <c r="H282" s="193">
        <v>2</v>
      </c>
      <c r="I282" s="194"/>
      <c r="L282" s="190"/>
      <c r="M282" s="195"/>
      <c r="N282" s="196"/>
      <c r="O282" s="196"/>
      <c r="P282" s="196"/>
      <c r="Q282" s="196"/>
      <c r="R282" s="196"/>
      <c r="S282" s="196"/>
      <c r="T282" s="197"/>
      <c r="AT282" s="191" t="s">
        <v>149</v>
      </c>
      <c r="AU282" s="191" t="s">
        <v>84</v>
      </c>
      <c r="AV282" s="14" t="s">
        <v>84</v>
      </c>
      <c r="AW282" s="14" t="s">
        <v>32</v>
      </c>
      <c r="AX282" s="14" t="s">
        <v>82</v>
      </c>
      <c r="AY282" s="191" t="s">
        <v>137</v>
      </c>
    </row>
    <row r="283" spans="1:65" s="2" customFormat="1" ht="24" customHeight="1">
      <c r="A283" s="32"/>
      <c r="B283" s="165"/>
      <c r="C283" s="166" t="s">
        <v>439</v>
      </c>
      <c r="D283" s="166" t="s">
        <v>140</v>
      </c>
      <c r="E283" s="167" t="s">
        <v>768</v>
      </c>
      <c r="F283" s="168" t="s">
        <v>769</v>
      </c>
      <c r="G283" s="169" t="s">
        <v>742</v>
      </c>
      <c r="H283" s="170">
        <v>2</v>
      </c>
      <c r="I283" s="171"/>
      <c r="J283" s="172">
        <f>ROUND(I283*H283,2)</f>
        <v>0</v>
      </c>
      <c r="K283" s="168" t="s">
        <v>144</v>
      </c>
      <c r="L283" s="33"/>
      <c r="M283" s="173" t="s">
        <v>1</v>
      </c>
      <c r="N283" s="174" t="s">
        <v>40</v>
      </c>
      <c r="O283" s="58"/>
      <c r="P283" s="175">
        <f>O283*H283</f>
        <v>0</v>
      </c>
      <c r="Q283" s="175">
        <v>1.47E-2</v>
      </c>
      <c r="R283" s="175">
        <f>Q283*H283</f>
        <v>2.9399999999999999E-2</v>
      </c>
      <c r="S283" s="175">
        <v>0</v>
      </c>
      <c r="T283" s="176">
        <f>S283*H283</f>
        <v>0</v>
      </c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177" t="s">
        <v>246</v>
      </c>
      <c r="AT283" s="177" t="s">
        <v>140</v>
      </c>
      <c r="AU283" s="177" t="s">
        <v>84</v>
      </c>
      <c r="AY283" s="17" t="s">
        <v>137</v>
      </c>
      <c r="BE283" s="178">
        <f>IF(N283="základní",J283,0)</f>
        <v>0</v>
      </c>
      <c r="BF283" s="178">
        <f>IF(N283="snížená",J283,0)</f>
        <v>0</v>
      </c>
      <c r="BG283" s="178">
        <f>IF(N283="zákl. přenesená",J283,0)</f>
        <v>0</v>
      </c>
      <c r="BH283" s="178">
        <f>IF(N283="sníž. přenesená",J283,0)</f>
        <v>0</v>
      </c>
      <c r="BI283" s="178">
        <f>IF(N283="nulová",J283,0)</f>
        <v>0</v>
      </c>
      <c r="BJ283" s="17" t="s">
        <v>82</v>
      </c>
      <c r="BK283" s="178">
        <f>ROUND(I283*H283,2)</f>
        <v>0</v>
      </c>
      <c r="BL283" s="17" t="s">
        <v>246</v>
      </c>
      <c r="BM283" s="177" t="s">
        <v>770</v>
      </c>
    </row>
    <row r="284" spans="1:65" s="2" customFormat="1" ht="19.5">
      <c r="A284" s="32"/>
      <c r="B284" s="33"/>
      <c r="C284" s="32"/>
      <c r="D284" s="179" t="s">
        <v>147</v>
      </c>
      <c r="E284" s="32"/>
      <c r="F284" s="180" t="s">
        <v>771</v>
      </c>
      <c r="G284" s="32"/>
      <c r="H284" s="32"/>
      <c r="I284" s="101"/>
      <c r="J284" s="32"/>
      <c r="K284" s="32"/>
      <c r="L284" s="33"/>
      <c r="M284" s="181"/>
      <c r="N284" s="182"/>
      <c r="O284" s="58"/>
      <c r="P284" s="58"/>
      <c r="Q284" s="58"/>
      <c r="R284" s="58"/>
      <c r="S284" s="58"/>
      <c r="T284" s="59"/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T284" s="17" t="s">
        <v>147</v>
      </c>
      <c r="AU284" s="17" t="s">
        <v>84</v>
      </c>
    </row>
    <row r="285" spans="1:65" s="14" customFormat="1">
      <c r="B285" s="190"/>
      <c r="D285" s="179" t="s">
        <v>149</v>
      </c>
      <c r="E285" s="191" t="s">
        <v>1</v>
      </c>
      <c r="F285" s="192" t="s">
        <v>84</v>
      </c>
      <c r="H285" s="193">
        <v>2</v>
      </c>
      <c r="I285" s="194"/>
      <c r="L285" s="190"/>
      <c r="M285" s="195"/>
      <c r="N285" s="196"/>
      <c r="O285" s="196"/>
      <c r="P285" s="196"/>
      <c r="Q285" s="196"/>
      <c r="R285" s="196"/>
      <c r="S285" s="196"/>
      <c r="T285" s="197"/>
      <c r="AT285" s="191" t="s">
        <v>149</v>
      </c>
      <c r="AU285" s="191" t="s">
        <v>84</v>
      </c>
      <c r="AV285" s="14" t="s">
        <v>84</v>
      </c>
      <c r="AW285" s="14" t="s">
        <v>32</v>
      </c>
      <c r="AX285" s="14" t="s">
        <v>82</v>
      </c>
      <c r="AY285" s="191" t="s">
        <v>137</v>
      </c>
    </row>
    <row r="286" spans="1:65" s="2" customFormat="1" ht="16.5" customHeight="1">
      <c r="A286" s="32"/>
      <c r="B286" s="165"/>
      <c r="C286" s="166" t="s">
        <v>455</v>
      </c>
      <c r="D286" s="166" t="s">
        <v>140</v>
      </c>
      <c r="E286" s="167" t="s">
        <v>772</v>
      </c>
      <c r="F286" s="168" t="s">
        <v>773</v>
      </c>
      <c r="G286" s="169" t="s">
        <v>199</v>
      </c>
      <c r="H286" s="170">
        <v>12</v>
      </c>
      <c r="I286" s="171"/>
      <c r="J286" s="172">
        <f>ROUND(I286*H286,2)</f>
        <v>0</v>
      </c>
      <c r="K286" s="168" t="s">
        <v>144</v>
      </c>
      <c r="L286" s="33"/>
      <c r="M286" s="173" t="s">
        <v>1</v>
      </c>
      <c r="N286" s="174" t="s">
        <v>40</v>
      </c>
      <c r="O286" s="58"/>
      <c r="P286" s="175">
        <f>O286*H286</f>
        <v>0</v>
      </c>
      <c r="Q286" s="175">
        <v>0</v>
      </c>
      <c r="R286" s="175">
        <f>Q286*H286</f>
        <v>0</v>
      </c>
      <c r="S286" s="175">
        <v>4.8999999999999998E-4</v>
      </c>
      <c r="T286" s="176">
        <f>S286*H286</f>
        <v>5.8799999999999998E-3</v>
      </c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R286" s="177" t="s">
        <v>246</v>
      </c>
      <c r="AT286" s="177" t="s">
        <v>140</v>
      </c>
      <c r="AU286" s="177" t="s">
        <v>84</v>
      </c>
      <c r="AY286" s="17" t="s">
        <v>137</v>
      </c>
      <c r="BE286" s="178">
        <f>IF(N286="základní",J286,0)</f>
        <v>0</v>
      </c>
      <c r="BF286" s="178">
        <f>IF(N286="snížená",J286,0)</f>
        <v>0</v>
      </c>
      <c r="BG286" s="178">
        <f>IF(N286="zákl. přenesená",J286,0)</f>
        <v>0</v>
      </c>
      <c r="BH286" s="178">
        <f>IF(N286="sníž. přenesená",J286,0)</f>
        <v>0</v>
      </c>
      <c r="BI286" s="178">
        <f>IF(N286="nulová",J286,0)</f>
        <v>0</v>
      </c>
      <c r="BJ286" s="17" t="s">
        <v>82</v>
      </c>
      <c r="BK286" s="178">
        <f>ROUND(I286*H286,2)</f>
        <v>0</v>
      </c>
      <c r="BL286" s="17" t="s">
        <v>246</v>
      </c>
      <c r="BM286" s="177" t="s">
        <v>774</v>
      </c>
    </row>
    <row r="287" spans="1:65" s="2" customFormat="1">
      <c r="A287" s="32"/>
      <c r="B287" s="33"/>
      <c r="C287" s="32"/>
      <c r="D287" s="179" t="s">
        <v>147</v>
      </c>
      <c r="E287" s="32"/>
      <c r="F287" s="180" t="s">
        <v>775</v>
      </c>
      <c r="G287" s="32"/>
      <c r="H287" s="32"/>
      <c r="I287" s="101"/>
      <c r="J287" s="32"/>
      <c r="K287" s="32"/>
      <c r="L287" s="33"/>
      <c r="M287" s="181"/>
      <c r="N287" s="182"/>
      <c r="O287" s="58"/>
      <c r="P287" s="58"/>
      <c r="Q287" s="58"/>
      <c r="R287" s="58"/>
      <c r="S287" s="58"/>
      <c r="T287" s="59"/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T287" s="17" t="s">
        <v>147</v>
      </c>
      <c r="AU287" s="17" t="s">
        <v>84</v>
      </c>
    </row>
    <row r="288" spans="1:65" s="14" customFormat="1">
      <c r="B288" s="190"/>
      <c r="D288" s="179" t="s">
        <v>149</v>
      </c>
      <c r="E288" s="191" t="s">
        <v>1</v>
      </c>
      <c r="F288" s="192" t="s">
        <v>655</v>
      </c>
      <c r="H288" s="193">
        <v>9</v>
      </c>
      <c r="I288" s="194"/>
      <c r="L288" s="190"/>
      <c r="M288" s="195"/>
      <c r="N288" s="196"/>
      <c r="O288" s="196"/>
      <c r="P288" s="196"/>
      <c r="Q288" s="196"/>
      <c r="R288" s="196"/>
      <c r="S288" s="196"/>
      <c r="T288" s="197"/>
      <c r="AT288" s="191" t="s">
        <v>149</v>
      </c>
      <c r="AU288" s="191" t="s">
        <v>84</v>
      </c>
      <c r="AV288" s="14" t="s">
        <v>84</v>
      </c>
      <c r="AW288" s="14" t="s">
        <v>32</v>
      </c>
      <c r="AX288" s="14" t="s">
        <v>75</v>
      </c>
      <c r="AY288" s="191" t="s">
        <v>137</v>
      </c>
    </row>
    <row r="289" spans="1:65" s="14" customFormat="1">
      <c r="B289" s="190"/>
      <c r="D289" s="179" t="s">
        <v>149</v>
      </c>
      <c r="E289" s="191" t="s">
        <v>1</v>
      </c>
      <c r="F289" s="192" t="s">
        <v>649</v>
      </c>
      <c r="H289" s="193">
        <v>3</v>
      </c>
      <c r="I289" s="194"/>
      <c r="L289" s="190"/>
      <c r="M289" s="195"/>
      <c r="N289" s="196"/>
      <c r="O289" s="196"/>
      <c r="P289" s="196"/>
      <c r="Q289" s="196"/>
      <c r="R289" s="196"/>
      <c r="S289" s="196"/>
      <c r="T289" s="197"/>
      <c r="AT289" s="191" t="s">
        <v>149</v>
      </c>
      <c r="AU289" s="191" t="s">
        <v>84</v>
      </c>
      <c r="AV289" s="14" t="s">
        <v>84</v>
      </c>
      <c r="AW289" s="14" t="s">
        <v>32</v>
      </c>
      <c r="AX289" s="14" t="s">
        <v>75</v>
      </c>
      <c r="AY289" s="191" t="s">
        <v>137</v>
      </c>
    </row>
    <row r="290" spans="1:65" s="15" customFormat="1">
      <c r="B290" s="198"/>
      <c r="D290" s="179" t="s">
        <v>149</v>
      </c>
      <c r="E290" s="199" t="s">
        <v>1</v>
      </c>
      <c r="F290" s="200" t="s">
        <v>164</v>
      </c>
      <c r="H290" s="201">
        <v>12</v>
      </c>
      <c r="I290" s="202"/>
      <c r="L290" s="198"/>
      <c r="M290" s="203"/>
      <c r="N290" s="204"/>
      <c r="O290" s="204"/>
      <c r="P290" s="204"/>
      <c r="Q290" s="204"/>
      <c r="R290" s="204"/>
      <c r="S290" s="204"/>
      <c r="T290" s="205"/>
      <c r="AT290" s="199" t="s">
        <v>149</v>
      </c>
      <c r="AU290" s="199" t="s">
        <v>84</v>
      </c>
      <c r="AV290" s="15" t="s">
        <v>145</v>
      </c>
      <c r="AW290" s="15" t="s">
        <v>32</v>
      </c>
      <c r="AX290" s="15" t="s">
        <v>82</v>
      </c>
      <c r="AY290" s="199" t="s">
        <v>137</v>
      </c>
    </row>
    <row r="291" spans="1:65" s="2" customFormat="1" ht="16.5" customHeight="1">
      <c r="A291" s="32"/>
      <c r="B291" s="165"/>
      <c r="C291" s="166" t="s">
        <v>468</v>
      </c>
      <c r="D291" s="166" t="s">
        <v>140</v>
      </c>
      <c r="E291" s="167" t="s">
        <v>776</v>
      </c>
      <c r="F291" s="168" t="s">
        <v>777</v>
      </c>
      <c r="G291" s="169" t="s">
        <v>742</v>
      </c>
      <c r="H291" s="170">
        <v>6</v>
      </c>
      <c r="I291" s="171"/>
      <c r="J291" s="172">
        <f>ROUND(I291*H291,2)</f>
        <v>0</v>
      </c>
      <c r="K291" s="168" t="s">
        <v>144</v>
      </c>
      <c r="L291" s="33"/>
      <c r="M291" s="173" t="s">
        <v>1</v>
      </c>
      <c r="N291" s="174" t="s">
        <v>40</v>
      </c>
      <c r="O291" s="58"/>
      <c r="P291" s="175">
        <f>O291*H291</f>
        <v>0</v>
      </c>
      <c r="Q291" s="175">
        <v>0</v>
      </c>
      <c r="R291" s="175">
        <f>Q291*H291</f>
        <v>0</v>
      </c>
      <c r="S291" s="175">
        <v>1.56E-3</v>
      </c>
      <c r="T291" s="176">
        <f>S291*H291</f>
        <v>9.3600000000000003E-3</v>
      </c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R291" s="177" t="s">
        <v>246</v>
      </c>
      <c r="AT291" s="177" t="s">
        <v>140</v>
      </c>
      <c r="AU291" s="177" t="s">
        <v>84</v>
      </c>
      <c r="AY291" s="17" t="s">
        <v>137</v>
      </c>
      <c r="BE291" s="178">
        <f>IF(N291="základní",J291,0)</f>
        <v>0</v>
      </c>
      <c r="BF291" s="178">
        <f>IF(N291="snížená",J291,0)</f>
        <v>0</v>
      </c>
      <c r="BG291" s="178">
        <f>IF(N291="zákl. přenesená",J291,0)</f>
        <v>0</v>
      </c>
      <c r="BH291" s="178">
        <f>IF(N291="sníž. přenesená",J291,0)</f>
        <v>0</v>
      </c>
      <c r="BI291" s="178">
        <f>IF(N291="nulová",J291,0)</f>
        <v>0</v>
      </c>
      <c r="BJ291" s="17" t="s">
        <v>82</v>
      </c>
      <c r="BK291" s="178">
        <f>ROUND(I291*H291,2)</f>
        <v>0</v>
      </c>
      <c r="BL291" s="17" t="s">
        <v>246</v>
      </c>
      <c r="BM291" s="177" t="s">
        <v>778</v>
      </c>
    </row>
    <row r="292" spans="1:65" s="2" customFormat="1">
      <c r="A292" s="32"/>
      <c r="B292" s="33"/>
      <c r="C292" s="32"/>
      <c r="D292" s="179" t="s">
        <v>147</v>
      </c>
      <c r="E292" s="32"/>
      <c r="F292" s="180" t="s">
        <v>779</v>
      </c>
      <c r="G292" s="32"/>
      <c r="H292" s="32"/>
      <c r="I292" s="101"/>
      <c r="J292" s="32"/>
      <c r="K292" s="32"/>
      <c r="L292" s="33"/>
      <c r="M292" s="181"/>
      <c r="N292" s="182"/>
      <c r="O292" s="58"/>
      <c r="P292" s="58"/>
      <c r="Q292" s="58"/>
      <c r="R292" s="58"/>
      <c r="S292" s="58"/>
      <c r="T292" s="59"/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T292" s="17" t="s">
        <v>147</v>
      </c>
      <c r="AU292" s="17" t="s">
        <v>84</v>
      </c>
    </row>
    <row r="293" spans="1:65" s="14" customFormat="1">
      <c r="B293" s="190"/>
      <c r="D293" s="179" t="s">
        <v>149</v>
      </c>
      <c r="E293" s="191" t="s">
        <v>1</v>
      </c>
      <c r="F293" s="192" t="s">
        <v>648</v>
      </c>
      <c r="H293" s="193">
        <v>4</v>
      </c>
      <c r="I293" s="194"/>
      <c r="L293" s="190"/>
      <c r="M293" s="195"/>
      <c r="N293" s="196"/>
      <c r="O293" s="196"/>
      <c r="P293" s="196"/>
      <c r="Q293" s="196"/>
      <c r="R293" s="196"/>
      <c r="S293" s="196"/>
      <c r="T293" s="197"/>
      <c r="AT293" s="191" t="s">
        <v>149</v>
      </c>
      <c r="AU293" s="191" t="s">
        <v>84</v>
      </c>
      <c r="AV293" s="14" t="s">
        <v>84</v>
      </c>
      <c r="AW293" s="14" t="s">
        <v>32</v>
      </c>
      <c r="AX293" s="14" t="s">
        <v>75</v>
      </c>
      <c r="AY293" s="191" t="s">
        <v>137</v>
      </c>
    </row>
    <row r="294" spans="1:65" s="14" customFormat="1">
      <c r="B294" s="190"/>
      <c r="D294" s="179" t="s">
        <v>149</v>
      </c>
      <c r="E294" s="191" t="s">
        <v>1</v>
      </c>
      <c r="F294" s="192" t="s">
        <v>650</v>
      </c>
      <c r="H294" s="193">
        <v>2</v>
      </c>
      <c r="I294" s="194"/>
      <c r="L294" s="190"/>
      <c r="M294" s="195"/>
      <c r="N294" s="196"/>
      <c r="O294" s="196"/>
      <c r="P294" s="196"/>
      <c r="Q294" s="196"/>
      <c r="R294" s="196"/>
      <c r="S294" s="196"/>
      <c r="T294" s="197"/>
      <c r="AT294" s="191" t="s">
        <v>149</v>
      </c>
      <c r="AU294" s="191" t="s">
        <v>84</v>
      </c>
      <c r="AV294" s="14" t="s">
        <v>84</v>
      </c>
      <c r="AW294" s="14" t="s">
        <v>32</v>
      </c>
      <c r="AX294" s="14" t="s">
        <v>75</v>
      </c>
      <c r="AY294" s="191" t="s">
        <v>137</v>
      </c>
    </row>
    <row r="295" spans="1:65" s="15" customFormat="1">
      <c r="B295" s="198"/>
      <c r="D295" s="179" t="s">
        <v>149</v>
      </c>
      <c r="E295" s="199" t="s">
        <v>1</v>
      </c>
      <c r="F295" s="200" t="s">
        <v>164</v>
      </c>
      <c r="H295" s="201">
        <v>6</v>
      </c>
      <c r="I295" s="202"/>
      <c r="L295" s="198"/>
      <c r="M295" s="203"/>
      <c r="N295" s="204"/>
      <c r="O295" s="204"/>
      <c r="P295" s="204"/>
      <c r="Q295" s="204"/>
      <c r="R295" s="204"/>
      <c r="S295" s="204"/>
      <c r="T295" s="205"/>
      <c r="AT295" s="199" t="s">
        <v>149</v>
      </c>
      <c r="AU295" s="199" t="s">
        <v>84</v>
      </c>
      <c r="AV295" s="15" t="s">
        <v>145</v>
      </c>
      <c r="AW295" s="15" t="s">
        <v>32</v>
      </c>
      <c r="AX295" s="15" t="s">
        <v>82</v>
      </c>
      <c r="AY295" s="199" t="s">
        <v>137</v>
      </c>
    </row>
    <row r="296" spans="1:65" s="2" customFormat="1" ht="24" customHeight="1">
      <c r="A296" s="32"/>
      <c r="B296" s="165"/>
      <c r="C296" s="166" t="s">
        <v>480</v>
      </c>
      <c r="D296" s="166" t="s">
        <v>140</v>
      </c>
      <c r="E296" s="167" t="s">
        <v>780</v>
      </c>
      <c r="F296" s="168" t="s">
        <v>781</v>
      </c>
      <c r="G296" s="169" t="s">
        <v>742</v>
      </c>
      <c r="H296" s="170">
        <v>2</v>
      </c>
      <c r="I296" s="171"/>
      <c r="J296" s="172">
        <f>ROUND(I296*H296,2)</f>
        <v>0</v>
      </c>
      <c r="K296" s="168" t="s">
        <v>144</v>
      </c>
      <c r="L296" s="33"/>
      <c r="M296" s="173" t="s">
        <v>1</v>
      </c>
      <c r="N296" s="174" t="s">
        <v>40</v>
      </c>
      <c r="O296" s="58"/>
      <c r="P296" s="175">
        <f>O296*H296</f>
        <v>0</v>
      </c>
      <c r="Q296" s="175">
        <v>1.9599999999999999E-3</v>
      </c>
      <c r="R296" s="175">
        <f>Q296*H296</f>
        <v>3.9199999999999999E-3</v>
      </c>
      <c r="S296" s="175">
        <v>0</v>
      </c>
      <c r="T296" s="176">
        <f>S296*H296</f>
        <v>0</v>
      </c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R296" s="177" t="s">
        <v>246</v>
      </c>
      <c r="AT296" s="177" t="s">
        <v>140</v>
      </c>
      <c r="AU296" s="177" t="s">
        <v>84</v>
      </c>
      <c r="AY296" s="17" t="s">
        <v>137</v>
      </c>
      <c r="BE296" s="178">
        <f>IF(N296="základní",J296,0)</f>
        <v>0</v>
      </c>
      <c r="BF296" s="178">
        <f>IF(N296="snížená",J296,0)</f>
        <v>0</v>
      </c>
      <c r="BG296" s="178">
        <f>IF(N296="zákl. přenesená",J296,0)</f>
        <v>0</v>
      </c>
      <c r="BH296" s="178">
        <f>IF(N296="sníž. přenesená",J296,0)</f>
        <v>0</v>
      </c>
      <c r="BI296" s="178">
        <f>IF(N296="nulová",J296,0)</f>
        <v>0</v>
      </c>
      <c r="BJ296" s="17" t="s">
        <v>82</v>
      </c>
      <c r="BK296" s="178">
        <f>ROUND(I296*H296,2)</f>
        <v>0</v>
      </c>
      <c r="BL296" s="17" t="s">
        <v>246</v>
      </c>
      <c r="BM296" s="177" t="s">
        <v>782</v>
      </c>
    </row>
    <row r="297" spans="1:65" s="2" customFormat="1" ht="19.5">
      <c r="A297" s="32"/>
      <c r="B297" s="33"/>
      <c r="C297" s="32"/>
      <c r="D297" s="179" t="s">
        <v>147</v>
      </c>
      <c r="E297" s="32"/>
      <c r="F297" s="180" t="s">
        <v>783</v>
      </c>
      <c r="G297" s="32"/>
      <c r="H297" s="32"/>
      <c r="I297" s="101"/>
      <c r="J297" s="32"/>
      <c r="K297" s="32"/>
      <c r="L297" s="33"/>
      <c r="M297" s="181"/>
      <c r="N297" s="182"/>
      <c r="O297" s="58"/>
      <c r="P297" s="58"/>
      <c r="Q297" s="58"/>
      <c r="R297" s="58"/>
      <c r="S297" s="58"/>
      <c r="T297" s="59"/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T297" s="17" t="s">
        <v>147</v>
      </c>
      <c r="AU297" s="17" t="s">
        <v>84</v>
      </c>
    </row>
    <row r="298" spans="1:65" s="14" customFormat="1">
      <c r="B298" s="190"/>
      <c r="D298" s="179" t="s">
        <v>149</v>
      </c>
      <c r="E298" s="191" t="s">
        <v>1</v>
      </c>
      <c r="F298" s="192" t="s">
        <v>784</v>
      </c>
      <c r="H298" s="193">
        <v>2</v>
      </c>
      <c r="I298" s="194"/>
      <c r="L298" s="190"/>
      <c r="M298" s="195"/>
      <c r="N298" s="196"/>
      <c r="O298" s="196"/>
      <c r="P298" s="196"/>
      <c r="Q298" s="196"/>
      <c r="R298" s="196"/>
      <c r="S298" s="196"/>
      <c r="T298" s="197"/>
      <c r="AT298" s="191" t="s">
        <v>149</v>
      </c>
      <c r="AU298" s="191" t="s">
        <v>84</v>
      </c>
      <c r="AV298" s="14" t="s">
        <v>84</v>
      </c>
      <c r="AW298" s="14" t="s">
        <v>32</v>
      </c>
      <c r="AX298" s="14" t="s">
        <v>82</v>
      </c>
      <c r="AY298" s="191" t="s">
        <v>137</v>
      </c>
    </row>
    <row r="299" spans="1:65" s="2" customFormat="1" ht="16.5" customHeight="1">
      <c r="A299" s="32"/>
      <c r="B299" s="165"/>
      <c r="C299" s="166" t="s">
        <v>492</v>
      </c>
      <c r="D299" s="166" t="s">
        <v>140</v>
      </c>
      <c r="E299" s="167" t="s">
        <v>785</v>
      </c>
      <c r="F299" s="168" t="s">
        <v>786</v>
      </c>
      <c r="G299" s="169" t="s">
        <v>742</v>
      </c>
      <c r="H299" s="170">
        <v>4</v>
      </c>
      <c r="I299" s="171"/>
      <c r="J299" s="172">
        <f>ROUND(I299*H299,2)</f>
        <v>0</v>
      </c>
      <c r="K299" s="168" t="s">
        <v>144</v>
      </c>
      <c r="L299" s="33"/>
      <c r="M299" s="173" t="s">
        <v>1</v>
      </c>
      <c r="N299" s="174" t="s">
        <v>40</v>
      </c>
      <c r="O299" s="58"/>
      <c r="P299" s="175">
        <f>O299*H299</f>
        <v>0</v>
      </c>
      <c r="Q299" s="175">
        <v>1.8E-3</v>
      </c>
      <c r="R299" s="175">
        <f>Q299*H299</f>
        <v>7.1999999999999998E-3</v>
      </c>
      <c r="S299" s="175">
        <v>0</v>
      </c>
      <c r="T299" s="176">
        <f>S299*H299</f>
        <v>0</v>
      </c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R299" s="177" t="s">
        <v>246</v>
      </c>
      <c r="AT299" s="177" t="s">
        <v>140</v>
      </c>
      <c r="AU299" s="177" t="s">
        <v>84</v>
      </c>
      <c r="AY299" s="17" t="s">
        <v>137</v>
      </c>
      <c r="BE299" s="178">
        <f>IF(N299="základní",J299,0)</f>
        <v>0</v>
      </c>
      <c r="BF299" s="178">
        <f>IF(N299="snížená",J299,0)</f>
        <v>0</v>
      </c>
      <c r="BG299" s="178">
        <f>IF(N299="zákl. přenesená",J299,0)</f>
        <v>0</v>
      </c>
      <c r="BH299" s="178">
        <f>IF(N299="sníž. přenesená",J299,0)</f>
        <v>0</v>
      </c>
      <c r="BI299" s="178">
        <f>IF(N299="nulová",J299,0)</f>
        <v>0</v>
      </c>
      <c r="BJ299" s="17" t="s">
        <v>82</v>
      </c>
      <c r="BK299" s="178">
        <f>ROUND(I299*H299,2)</f>
        <v>0</v>
      </c>
      <c r="BL299" s="17" t="s">
        <v>246</v>
      </c>
      <c r="BM299" s="177" t="s">
        <v>787</v>
      </c>
    </row>
    <row r="300" spans="1:65" s="2" customFormat="1">
      <c r="A300" s="32"/>
      <c r="B300" s="33"/>
      <c r="C300" s="32"/>
      <c r="D300" s="179" t="s">
        <v>147</v>
      </c>
      <c r="E300" s="32"/>
      <c r="F300" s="180" t="s">
        <v>788</v>
      </c>
      <c r="G300" s="32"/>
      <c r="H300" s="32"/>
      <c r="I300" s="101"/>
      <c r="J300" s="32"/>
      <c r="K300" s="32"/>
      <c r="L300" s="33"/>
      <c r="M300" s="181"/>
      <c r="N300" s="182"/>
      <c r="O300" s="58"/>
      <c r="P300" s="58"/>
      <c r="Q300" s="58"/>
      <c r="R300" s="58"/>
      <c r="S300" s="58"/>
      <c r="T300" s="59"/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T300" s="17" t="s">
        <v>147</v>
      </c>
      <c r="AU300" s="17" t="s">
        <v>84</v>
      </c>
    </row>
    <row r="301" spans="1:65" s="14" customFormat="1">
      <c r="B301" s="190"/>
      <c r="D301" s="179" t="s">
        <v>149</v>
      </c>
      <c r="E301" s="191" t="s">
        <v>1</v>
      </c>
      <c r="F301" s="192" t="s">
        <v>789</v>
      </c>
      <c r="H301" s="193">
        <v>4</v>
      </c>
      <c r="I301" s="194"/>
      <c r="L301" s="190"/>
      <c r="M301" s="195"/>
      <c r="N301" s="196"/>
      <c r="O301" s="196"/>
      <c r="P301" s="196"/>
      <c r="Q301" s="196"/>
      <c r="R301" s="196"/>
      <c r="S301" s="196"/>
      <c r="T301" s="197"/>
      <c r="AT301" s="191" t="s">
        <v>149</v>
      </c>
      <c r="AU301" s="191" t="s">
        <v>84</v>
      </c>
      <c r="AV301" s="14" t="s">
        <v>84</v>
      </c>
      <c r="AW301" s="14" t="s">
        <v>32</v>
      </c>
      <c r="AX301" s="14" t="s">
        <v>82</v>
      </c>
      <c r="AY301" s="191" t="s">
        <v>137</v>
      </c>
    </row>
    <row r="302" spans="1:65" s="2" customFormat="1" ht="24" customHeight="1">
      <c r="A302" s="32"/>
      <c r="B302" s="165"/>
      <c r="C302" s="166" t="s">
        <v>497</v>
      </c>
      <c r="D302" s="166" t="s">
        <v>140</v>
      </c>
      <c r="E302" s="167" t="s">
        <v>318</v>
      </c>
      <c r="F302" s="168" t="s">
        <v>319</v>
      </c>
      <c r="G302" s="169" t="s">
        <v>256</v>
      </c>
      <c r="H302" s="170">
        <v>0.36299999999999999</v>
      </c>
      <c r="I302" s="171"/>
      <c r="J302" s="172">
        <f>ROUND(I302*H302,2)</f>
        <v>0</v>
      </c>
      <c r="K302" s="168" t="s">
        <v>144</v>
      </c>
      <c r="L302" s="33"/>
      <c r="M302" s="173" t="s">
        <v>1</v>
      </c>
      <c r="N302" s="174" t="s">
        <v>40</v>
      </c>
      <c r="O302" s="58"/>
      <c r="P302" s="175">
        <f>O302*H302</f>
        <v>0</v>
      </c>
      <c r="Q302" s="175">
        <v>0</v>
      </c>
      <c r="R302" s="175">
        <f>Q302*H302</f>
        <v>0</v>
      </c>
      <c r="S302" s="175">
        <v>0</v>
      </c>
      <c r="T302" s="176">
        <f>S302*H302</f>
        <v>0</v>
      </c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R302" s="177" t="s">
        <v>246</v>
      </c>
      <c r="AT302" s="177" t="s">
        <v>140</v>
      </c>
      <c r="AU302" s="177" t="s">
        <v>84</v>
      </c>
      <c r="AY302" s="17" t="s">
        <v>137</v>
      </c>
      <c r="BE302" s="178">
        <f>IF(N302="základní",J302,0)</f>
        <v>0</v>
      </c>
      <c r="BF302" s="178">
        <f>IF(N302="snížená",J302,0)</f>
        <v>0</v>
      </c>
      <c r="BG302" s="178">
        <f>IF(N302="zákl. přenesená",J302,0)</f>
        <v>0</v>
      </c>
      <c r="BH302" s="178">
        <f>IF(N302="sníž. přenesená",J302,0)</f>
        <v>0</v>
      </c>
      <c r="BI302" s="178">
        <f>IF(N302="nulová",J302,0)</f>
        <v>0</v>
      </c>
      <c r="BJ302" s="17" t="s">
        <v>82</v>
      </c>
      <c r="BK302" s="178">
        <f>ROUND(I302*H302,2)</f>
        <v>0</v>
      </c>
      <c r="BL302" s="17" t="s">
        <v>246</v>
      </c>
      <c r="BM302" s="177" t="s">
        <v>790</v>
      </c>
    </row>
    <row r="303" spans="1:65" s="2" customFormat="1" ht="29.25">
      <c r="A303" s="32"/>
      <c r="B303" s="33"/>
      <c r="C303" s="32"/>
      <c r="D303" s="179" t="s">
        <v>147</v>
      </c>
      <c r="E303" s="32"/>
      <c r="F303" s="180" t="s">
        <v>321</v>
      </c>
      <c r="G303" s="32"/>
      <c r="H303" s="32"/>
      <c r="I303" s="101"/>
      <c r="J303" s="32"/>
      <c r="K303" s="32"/>
      <c r="L303" s="33"/>
      <c r="M303" s="181"/>
      <c r="N303" s="182"/>
      <c r="O303" s="58"/>
      <c r="P303" s="58"/>
      <c r="Q303" s="58"/>
      <c r="R303" s="58"/>
      <c r="S303" s="58"/>
      <c r="T303" s="59"/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T303" s="17" t="s">
        <v>147</v>
      </c>
      <c r="AU303" s="17" t="s">
        <v>84</v>
      </c>
    </row>
    <row r="304" spans="1:65" s="12" customFormat="1" ht="22.9" customHeight="1">
      <c r="B304" s="152"/>
      <c r="D304" s="153" t="s">
        <v>74</v>
      </c>
      <c r="E304" s="163" t="s">
        <v>791</v>
      </c>
      <c r="F304" s="163" t="s">
        <v>792</v>
      </c>
      <c r="I304" s="155"/>
      <c r="J304" s="164">
        <f>BK304</f>
        <v>0</v>
      </c>
      <c r="L304" s="152"/>
      <c r="M304" s="157"/>
      <c r="N304" s="158"/>
      <c r="O304" s="158"/>
      <c r="P304" s="159">
        <f>SUM(P305:P309)</f>
        <v>0</v>
      </c>
      <c r="Q304" s="158"/>
      <c r="R304" s="159">
        <f>SUM(R305:R309)</f>
        <v>5.5999999999999995E-4</v>
      </c>
      <c r="S304" s="158"/>
      <c r="T304" s="160">
        <f>SUM(T305:T309)</f>
        <v>0</v>
      </c>
      <c r="AR304" s="153" t="s">
        <v>84</v>
      </c>
      <c r="AT304" s="161" t="s">
        <v>74</v>
      </c>
      <c r="AU304" s="161" t="s">
        <v>82</v>
      </c>
      <c r="AY304" s="153" t="s">
        <v>137</v>
      </c>
      <c r="BK304" s="162">
        <f>SUM(BK305:BK309)</f>
        <v>0</v>
      </c>
    </row>
    <row r="305" spans="1:65" s="2" customFormat="1" ht="24" customHeight="1">
      <c r="A305" s="32"/>
      <c r="B305" s="165"/>
      <c r="C305" s="166" t="s">
        <v>502</v>
      </c>
      <c r="D305" s="166" t="s">
        <v>140</v>
      </c>
      <c r="E305" s="167" t="s">
        <v>793</v>
      </c>
      <c r="F305" s="168" t="s">
        <v>794</v>
      </c>
      <c r="G305" s="169" t="s">
        <v>199</v>
      </c>
      <c r="H305" s="170">
        <v>4</v>
      </c>
      <c r="I305" s="171"/>
      <c r="J305" s="172">
        <f>ROUND(I305*H305,2)</f>
        <v>0</v>
      </c>
      <c r="K305" s="168" t="s">
        <v>144</v>
      </c>
      <c r="L305" s="33"/>
      <c r="M305" s="173" t="s">
        <v>1</v>
      </c>
      <c r="N305" s="174" t="s">
        <v>40</v>
      </c>
      <c r="O305" s="58"/>
      <c r="P305" s="175">
        <f>O305*H305</f>
        <v>0</v>
      </c>
      <c r="Q305" s="175">
        <v>1.3999999999999999E-4</v>
      </c>
      <c r="R305" s="175">
        <f>Q305*H305</f>
        <v>5.5999999999999995E-4</v>
      </c>
      <c r="S305" s="175">
        <v>0</v>
      </c>
      <c r="T305" s="176">
        <f>S305*H305</f>
        <v>0</v>
      </c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R305" s="177" t="s">
        <v>246</v>
      </c>
      <c r="AT305" s="177" t="s">
        <v>140</v>
      </c>
      <c r="AU305" s="177" t="s">
        <v>84</v>
      </c>
      <c r="AY305" s="17" t="s">
        <v>137</v>
      </c>
      <c r="BE305" s="178">
        <f>IF(N305="základní",J305,0)</f>
        <v>0</v>
      </c>
      <c r="BF305" s="178">
        <f>IF(N305="snížená",J305,0)</f>
        <v>0</v>
      </c>
      <c r="BG305" s="178">
        <f>IF(N305="zákl. přenesená",J305,0)</f>
        <v>0</v>
      </c>
      <c r="BH305" s="178">
        <f>IF(N305="sníž. přenesená",J305,0)</f>
        <v>0</v>
      </c>
      <c r="BI305" s="178">
        <f>IF(N305="nulová",J305,0)</f>
        <v>0</v>
      </c>
      <c r="BJ305" s="17" t="s">
        <v>82</v>
      </c>
      <c r="BK305" s="178">
        <f>ROUND(I305*H305,2)</f>
        <v>0</v>
      </c>
      <c r="BL305" s="17" t="s">
        <v>246</v>
      </c>
      <c r="BM305" s="177" t="s">
        <v>795</v>
      </c>
    </row>
    <row r="306" spans="1:65" s="2" customFormat="1" ht="19.5">
      <c r="A306" s="32"/>
      <c r="B306" s="33"/>
      <c r="C306" s="32"/>
      <c r="D306" s="179" t="s">
        <v>147</v>
      </c>
      <c r="E306" s="32"/>
      <c r="F306" s="180" t="s">
        <v>796</v>
      </c>
      <c r="G306" s="32"/>
      <c r="H306" s="32"/>
      <c r="I306" s="101"/>
      <c r="J306" s="32"/>
      <c r="K306" s="32"/>
      <c r="L306" s="33"/>
      <c r="M306" s="181"/>
      <c r="N306" s="182"/>
      <c r="O306" s="58"/>
      <c r="P306" s="58"/>
      <c r="Q306" s="58"/>
      <c r="R306" s="58"/>
      <c r="S306" s="58"/>
      <c r="T306" s="59"/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T306" s="17" t="s">
        <v>147</v>
      </c>
      <c r="AU306" s="17" t="s">
        <v>84</v>
      </c>
    </row>
    <row r="307" spans="1:65" s="14" customFormat="1">
      <c r="B307" s="190"/>
      <c r="D307" s="179" t="s">
        <v>149</v>
      </c>
      <c r="E307" s="191" t="s">
        <v>1</v>
      </c>
      <c r="F307" s="192" t="s">
        <v>145</v>
      </c>
      <c r="H307" s="193">
        <v>4</v>
      </c>
      <c r="I307" s="194"/>
      <c r="L307" s="190"/>
      <c r="M307" s="195"/>
      <c r="N307" s="196"/>
      <c r="O307" s="196"/>
      <c r="P307" s="196"/>
      <c r="Q307" s="196"/>
      <c r="R307" s="196"/>
      <c r="S307" s="196"/>
      <c r="T307" s="197"/>
      <c r="AT307" s="191" t="s">
        <v>149</v>
      </c>
      <c r="AU307" s="191" t="s">
        <v>84</v>
      </c>
      <c r="AV307" s="14" t="s">
        <v>84</v>
      </c>
      <c r="AW307" s="14" t="s">
        <v>32</v>
      </c>
      <c r="AX307" s="14" t="s">
        <v>82</v>
      </c>
      <c r="AY307" s="191" t="s">
        <v>137</v>
      </c>
    </row>
    <row r="308" spans="1:65" s="2" customFormat="1" ht="24" customHeight="1">
      <c r="A308" s="32"/>
      <c r="B308" s="165"/>
      <c r="C308" s="166" t="s">
        <v>507</v>
      </c>
      <c r="D308" s="166" t="s">
        <v>140</v>
      </c>
      <c r="E308" s="167" t="s">
        <v>797</v>
      </c>
      <c r="F308" s="168" t="s">
        <v>798</v>
      </c>
      <c r="G308" s="169" t="s">
        <v>256</v>
      </c>
      <c r="H308" s="170">
        <v>1E-3</v>
      </c>
      <c r="I308" s="171"/>
      <c r="J308" s="172">
        <f>ROUND(I308*H308,2)</f>
        <v>0</v>
      </c>
      <c r="K308" s="168" t="s">
        <v>144</v>
      </c>
      <c r="L308" s="33"/>
      <c r="M308" s="173" t="s">
        <v>1</v>
      </c>
      <c r="N308" s="174" t="s">
        <v>40</v>
      </c>
      <c r="O308" s="58"/>
      <c r="P308" s="175">
        <f>O308*H308</f>
        <v>0</v>
      </c>
      <c r="Q308" s="175">
        <v>0</v>
      </c>
      <c r="R308" s="175">
        <f>Q308*H308</f>
        <v>0</v>
      </c>
      <c r="S308" s="175">
        <v>0</v>
      </c>
      <c r="T308" s="176">
        <f>S308*H308</f>
        <v>0</v>
      </c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R308" s="177" t="s">
        <v>246</v>
      </c>
      <c r="AT308" s="177" t="s">
        <v>140</v>
      </c>
      <c r="AU308" s="177" t="s">
        <v>84</v>
      </c>
      <c r="AY308" s="17" t="s">
        <v>137</v>
      </c>
      <c r="BE308" s="178">
        <f>IF(N308="základní",J308,0)</f>
        <v>0</v>
      </c>
      <c r="BF308" s="178">
        <f>IF(N308="snížená",J308,0)</f>
        <v>0</v>
      </c>
      <c r="BG308" s="178">
        <f>IF(N308="zákl. přenesená",J308,0)</f>
        <v>0</v>
      </c>
      <c r="BH308" s="178">
        <f>IF(N308="sníž. přenesená",J308,0)</f>
        <v>0</v>
      </c>
      <c r="BI308" s="178">
        <f>IF(N308="nulová",J308,0)</f>
        <v>0</v>
      </c>
      <c r="BJ308" s="17" t="s">
        <v>82</v>
      </c>
      <c r="BK308" s="178">
        <f>ROUND(I308*H308,2)</f>
        <v>0</v>
      </c>
      <c r="BL308" s="17" t="s">
        <v>246</v>
      </c>
      <c r="BM308" s="177" t="s">
        <v>799</v>
      </c>
    </row>
    <row r="309" spans="1:65" s="2" customFormat="1" ht="29.25">
      <c r="A309" s="32"/>
      <c r="B309" s="33"/>
      <c r="C309" s="32"/>
      <c r="D309" s="179" t="s">
        <v>147</v>
      </c>
      <c r="E309" s="32"/>
      <c r="F309" s="180" t="s">
        <v>800</v>
      </c>
      <c r="G309" s="32"/>
      <c r="H309" s="32"/>
      <c r="I309" s="101"/>
      <c r="J309" s="32"/>
      <c r="K309" s="32"/>
      <c r="L309" s="33"/>
      <c r="M309" s="181"/>
      <c r="N309" s="182"/>
      <c r="O309" s="58"/>
      <c r="P309" s="58"/>
      <c r="Q309" s="58"/>
      <c r="R309" s="58"/>
      <c r="S309" s="58"/>
      <c r="T309" s="59"/>
      <c r="U309" s="32"/>
      <c r="V309" s="32"/>
      <c r="W309" s="32"/>
      <c r="X309" s="32"/>
      <c r="Y309" s="32"/>
      <c r="Z309" s="32"/>
      <c r="AA309" s="32"/>
      <c r="AB309" s="32"/>
      <c r="AC309" s="32"/>
      <c r="AD309" s="32"/>
      <c r="AE309" s="32"/>
      <c r="AT309" s="17" t="s">
        <v>147</v>
      </c>
      <c r="AU309" s="17" t="s">
        <v>84</v>
      </c>
    </row>
    <row r="310" spans="1:65" s="12" customFormat="1" ht="22.9" customHeight="1">
      <c r="B310" s="152"/>
      <c r="D310" s="153" t="s">
        <v>74</v>
      </c>
      <c r="E310" s="163" t="s">
        <v>801</v>
      </c>
      <c r="F310" s="163" t="s">
        <v>802</v>
      </c>
      <c r="I310" s="155"/>
      <c r="J310" s="164">
        <f>BK310</f>
        <v>0</v>
      </c>
      <c r="L310" s="152"/>
      <c r="M310" s="157"/>
      <c r="N310" s="158"/>
      <c r="O310" s="158"/>
      <c r="P310" s="159">
        <f>SUM(P311:P339)</f>
        <v>0</v>
      </c>
      <c r="Q310" s="158"/>
      <c r="R310" s="159">
        <f>SUM(R311:R339)</f>
        <v>6.495999999999999E-2</v>
      </c>
      <c r="S310" s="158"/>
      <c r="T310" s="160">
        <f>SUM(T311:T339)</f>
        <v>4.7600000000000003E-2</v>
      </c>
      <c r="AR310" s="153" t="s">
        <v>84</v>
      </c>
      <c r="AT310" s="161" t="s">
        <v>74</v>
      </c>
      <c r="AU310" s="161" t="s">
        <v>82</v>
      </c>
      <c r="AY310" s="153" t="s">
        <v>137</v>
      </c>
      <c r="BK310" s="162">
        <f>SUM(BK311:BK339)</f>
        <v>0</v>
      </c>
    </row>
    <row r="311" spans="1:65" s="2" customFormat="1" ht="16.5" customHeight="1">
      <c r="A311" s="32"/>
      <c r="B311" s="165"/>
      <c r="C311" s="166" t="s">
        <v>512</v>
      </c>
      <c r="D311" s="166" t="s">
        <v>140</v>
      </c>
      <c r="E311" s="167" t="s">
        <v>803</v>
      </c>
      <c r="F311" s="168" t="s">
        <v>804</v>
      </c>
      <c r="G311" s="169" t="s">
        <v>217</v>
      </c>
      <c r="H311" s="170">
        <v>1</v>
      </c>
      <c r="I311" s="171"/>
      <c r="J311" s="172">
        <f>ROUND(I311*H311,2)</f>
        <v>0</v>
      </c>
      <c r="K311" s="168" t="s">
        <v>1</v>
      </c>
      <c r="L311" s="33"/>
      <c r="M311" s="173" t="s">
        <v>1</v>
      </c>
      <c r="N311" s="174" t="s">
        <v>40</v>
      </c>
      <c r="O311" s="58"/>
      <c r="P311" s="175">
        <f>O311*H311</f>
        <v>0</v>
      </c>
      <c r="Q311" s="175">
        <v>0</v>
      </c>
      <c r="R311" s="175">
        <f>Q311*H311</f>
        <v>0</v>
      </c>
      <c r="S311" s="175">
        <v>0</v>
      </c>
      <c r="T311" s="176">
        <f>S311*H311</f>
        <v>0</v>
      </c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  <c r="AE311" s="32"/>
      <c r="AR311" s="177" t="s">
        <v>246</v>
      </c>
      <c r="AT311" s="177" t="s">
        <v>140</v>
      </c>
      <c r="AU311" s="177" t="s">
        <v>84</v>
      </c>
      <c r="AY311" s="17" t="s">
        <v>137</v>
      </c>
      <c r="BE311" s="178">
        <f>IF(N311="základní",J311,0)</f>
        <v>0</v>
      </c>
      <c r="BF311" s="178">
        <f>IF(N311="snížená",J311,0)</f>
        <v>0</v>
      </c>
      <c r="BG311" s="178">
        <f>IF(N311="zákl. přenesená",J311,0)</f>
        <v>0</v>
      </c>
      <c r="BH311" s="178">
        <f>IF(N311="sníž. přenesená",J311,0)</f>
        <v>0</v>
      </c>
      <c r="BI311" s="178">
        <f>IF(N311="nulová",J311,0)</f>
        <v>0</v>
      </c>
      <c r="BJ311" s="17" t="s">
        <v>82</v>
      </c>
      <c r="BK311" s="178">
        <f>ROUND(I311*H311,2)</f>
        <v>0</v>
      </c>
      <c r="BL311" s="17" t="s">
        <v>246</v>
      </c>
      <c r="BM311" s="177" t="s">
        <v>805</v>
      </c>
    </row>
    <row r="312" spans="1:65" s="2" customFormat="1">
      <c r="A312" s="32"/>
      <c r="B312" s="33"/>
      <c r="C312" s="32"/>
      <c r="D312" s="179" t="s">
        <v>147</v>
      </c>
      <c r="E312" s="32"/>
      <c r="F312" s="180" t="s">
        <v>804</v>
      </c>
      <c r="G312" s="32"/>
      <c r="H312" s="32"/>
      <c r="I312" s="101"/>
      <c r="J312" s="32"/>
      <c r="K312" s="32"/>
      <c r="L312" s="33"/>
      <c r="M312" s="181"/>
      <c r="N312" s="182"/>
      <c r="O312" s="58"/>
      <c r="P312" s="58"/>
      <c r="Q312" s="58"/>
      <c r="R312" s="58"/>
      <c r="S312" s="58"/>
      <c r="T312" s="59"/>
      <c r="U312" s="32"/>
      <c r="V312" s="32"/>
      <c r="W312" s="32"/>
      <c r="X312" s="32"/>
      <c r="Y312" s="32"/>
      <c r="Z312" s="32"/>
      <c r="AA312" s="32"/>
      <c r="AB312" s="32"/>
      <c r="AC312" s="32"/>
      <c r="AD312" s="32"/>
      <c r="AE312" s="32"/>
      <c r="AT312" s="17" t="s">
        <v>147</v>
      </c>
      <c r="AU312" s="17" t="s">
        <v>84</v>
      </c>
    </row>
    <row r="313" spans="1:65" s="2" customFormat="1" ht="16.5" customHeight="1">
      <c r="A313" s="32"/>
      <c r="B313" s="165"/>
      <c r="C313" s="166" t="s">
        <v>517</v>
      </c>
      <c r="D313" s="166" t="s">
        <v>140</v>
      </c>
      <c r="E313" s="167" t="s">
        <v>806</v>
      </c>
      <c r="F313" s="168" t="s">
        <v>807</v>
      </c>
      <c r="G313" s="169" t="s">
        <v>217</v>
      </c>
      <c r="H313" s="170">
        <v>1</v>
      </c>
      <c r="I313" s="171"/>
      <c r="J313" s="172">
        <f>ROUND(I313*H313,2)</f>
        <v>0</v>
      </c>
      <c r="K313" s="168" t="s">
        <v>1</v>
      </c>
      <c r="L313" s="33"/>
      <c r="M313" s="173" t="s">
        <v>1</v>
      </c>
      <c r="N313" s="174" t="s">
        <v>40</v>
      </c>
      <c r="O313" s="58"/>
      <c r="P313" s="175">
        <f>O313*H313</f>
        <v>0</v>
      </c>
      <c r="Q313" s="175">
        <v>0</v>
      </c>
      <c r="R313" s="175">
        <f>Q313*H313</f>
        <v>0</v>
      </c>
      <c r="S313" s="175">
        <v>0</v>
      </c>
      <c r="T313" s="176">
        <f>S313*H313</f>
        <v>0</v>
      </c>
      <c r="U313" s="32"/>
      <c r="V313" s="32"/>
      <c r="W313" s="32"/>
      <c r="X313" s="32"/>
      <c r="Y313" s="32"/>
      <c r="Z313" s="32"/>
      <c r="AA313" s="32"/>
      <c r="AB313" s="32"/>
      <c r="AC313" s="32"/>
      <c r="AD313" s="32"/>
      <c r="AE313" s="32"/>
      <c r="AR313" s="177" t="s">
        <v>246</v>
      </c>
      <c r="AT313" s="177" t="s">
        <v>140</v>
      </c>
      <c r="AU313" s="177" t="s">
        <v>84</v>
      </c>
      <c r="AY313" s="17" t="s">
        <v>137</v>
      </c>
      <c r="BE313" s="178">
        <f>IF(N313="základní",J313,0)</f>
        <v>0</v>
      </c>
      <c r="BF313" s="178">
        <f>IF(N313="snížená",J313,0)</f>
        <v>0</v>
      </c>
      <c r="BG313" s="178">
        <f>IF(N313="zákl. přenesená",J313,0)</f>
        <v>0</v>
      </c>
      <c r="BH313" s="178">
        <f>IF(N313="sníž. přenesená",J313,0)</f>
        <v>0</v>
      </c>
      <c r="BI313" s="178">
        <f>IF(N313="nulová",J313,0)</f>
        <v>0</v>
      </c>
      <c r="BJ313" s="17" t="s">
        <v>82</v>
      </c>
      <c r="BK313" s="178">
        <f>ROUND(I313*H313,2)</f>
        <v>0</v>
      </c>
      <c r="BL313" s="17" t="s">
        <v>246</v>
      </c>
      <c r="BM313" s="177" t="s">
        <v>808</v>
      </c>
    </row>
    <row r="314" spans="1:65" s="2" customFormat="1">
      <c r="A314" s="32"/>
      <c r="B314" s="33"/>
      <c r="C314" s="32"/>
      <c r="D314" s="179" t="s">
        <v>147</v>
      </c>
      <c r="E314" s="32"/>
      <c r="F314" s="180" t="s">
        <v>807</v>
      </c>
      <c r="G314" s="32"/>
      <c r="H314" s="32"/>
      <c r="I314" s="101"/>
      <c r="J314" s="32"/>
      <c r="K314" s="32"/>
      <c r="L314" s="33"/>
      <c r="M314" s="181"/>
      <c r="N314" s="182"/>
      <c r="O314" s="58"/>
      <c r="P314" s="58"/>
      <c r="Q314" s="58"/>
      <c r="R314" s="58"/>
      <c r="S314" s="58"/>
      <c r="T314" s="59"/>
      <c r="U314" s="32"/>
      <c r="V314" s="32"/>
      <c r="W314" s="32"/>
      <c r="X314" s="32"/>
      <c r="Y314" s="32"/>
      <c r="Z314" s="32"/>
      <c r="AA314" s="32"/>
      <c r="AB314" s="32"/>
      <c r="AC314" s="32"/>
      <c r="AD314" s="32"/>
      <c r="AE314" s="32"/>
      <c r="AT314" s="17" t="s">
        <v>147</v>
      </c>
      <c r="AU314" s="17" t="s">
        <v>84</v>
      </c>
    </row>
    <row r="315" spans="1:65" s="2" customFormat="1" ht="16.5" customHeight="1">
      <c r="A315" s="32"/>
      <c r="B315" s="165"/>
      <c r="C315" s="166" t="s">
        <v>524</v>
      </c>
      <c r="D315" s="166" t="s">
        <v>140</v>
      </c>
      <c r="E315" s="167" t="s">
        <v>809</v>
      </c>
      <c r="F315" s="168" t="s">
        <v>810</v>
      </c>
      <c r="G315" s="169" t="s">
        <v>217</v>
      </c>
      <c r="H315" s="170">
        <v>1</v>
      </c>
      <c r="I315" s="171"/>
      <c r="J315" s="172">
        <f>ROUND(I315*H315,2)</f>
        <v>0</v>
      </c>
      <c r="K315" s="168" t="s">
        <v>1</v>
      </c>
      <c r="L315" s="33"/>
      <c r="M315" s="173" t="s">
        <v>1</v>
      </c>
      <c r="N315" s="174" t="s">
        <v>40</v>
      </c>
      <c r="O315" s="58"/>
      <c r="P315" s="175">
        <f>O315*H315</f>
        <v>0</v>
      </c>
      <c r="Q315" s="175">
        <v>0</v>
      </c>
      <c r="R315" s="175">
        <f>Q315*H315</f>
        <v>0</v>
      </c>
      <c r="S315" s="175">
        <v>0</v>
      </c>
      <c r="T315" s="176">
        <f>S315*H315</f>
        <v>0</v>
      </c>
      <c r="U315" s="32"/>
      <c r="V315" s="32"/>
      <c r="W315" s="32"/>
      <c r="X315" s="32"/>
      <c r="Y315" s="32"/>
      <c r="Z315" s="32"/>
      <c r="AA315" s="32"/>
      <c r="AB315" s="32"/>
      <c r="AC315" s="32"/>
      <c r="AD315" s="32"/>
      <c r="AE315" s="32"/>
      <c r="AR315" s="177" t="s">
        <v>246</v>
      </c>
      <c r="AT315" s="177" t="s">
        <v>140</v>
      </c>
      <c r="AU315" s="177" t="s">
        <v>84</v>
      </c>
      <c r="AY315" s="17" t="s">
        <v>137</v>
      </c>
      <c r="BE315" s="178">
        <f>IF(N315="základní",J315,0)</f>
        <v>0</v>
      </c>
      <c r="BF315" s="178">
        <f>IF(N315="snížená",J315,0)</f>
        <v>0</v>
      </c>
      <c r="BG315" s="178">
        <f>IF(N315="zákl. přenesená",J315,0)</f>
        <v>0</v>
      </c>
      <c r="BH315" s="178">
        <f>IF(N315="sníž. přenesená",J315,0)</f>
        <v>0</v>
      </c>
      <c r="BI315" s="178">
        <f>IF(N315="nulová",J315,0)</f>
        <v>0</v>
      </c>
      <c r="BJ315" s="17" t="s">
        <v>82</v>
      </c>
      <c r="BK315" s="178">
        <f>ROUND(I315*H315,2)</f>
        <v>0</v>
      </c>
      <c r="BL315" s="17" t="s">
        <v>246</v>
      </c>
      <c r="BM315" s="177" t="s">
        <v>811</v>
      </c>
    </row>
    <row r="316" spans="1:65" s="2" customFormat="1" ht="19.5">
      <c r="A316" s="32"/>
      <c r="B316" s="33"/>
      <c r="C316" s="32"/>
      <c r="D316" s="179" t="s">
        <v>147</v>
      </c>
      <c r="E316" s="32"/>
      <c r="F316" s="180" t="s">
        <v>812</v>
      </c>
      <c r="G316" s="32"/>
      <c r="H316" s="32"/>
      <c r="I316" s="101"/>
      <c r="J316" s="32"/>
      <c r="K316" s="32"/>
      <c r="L316" s="33"/>
      <c r="M316" s="181"/>
      <c r="N316" s="182"/>
      <c r="O316" s="58"/>
      <c r="P316" s="58"/>
      <c r="Q316" s="58"/>
      <c r="R316" s="58"/>
      <c r="S316" s="58"/>
      <c r="T316" s="59"/>
      <c r="U316" s="32"/>
      <c r="V316" s="32"/>
      <c r="W316" s="32"/>
      <c r="X316" s="32"/>
      <c r="Y316" s="32"/>
      <c r="Z316" s="32"/>
      <c r="AA316" s="32"/>
      <c r="AB316" s="32"/>
      <c r="AC316" s="32"/>
      <c r="AD316" s="32"/>
      <c r="AE316" s="32"/>
      <c r="AT316" s="17" t="s">
        <v>147</v>
      </c>
      <c r="AU316" s="17" t="s">
        <v>84</v>
      </c>
    </row>
    <row r="317" spans="1:65" s="2" customFormat="1" ht="24" customHeight="1">
      <c r="A317" s="32"/>
      <c r="B317" s="165"/>
      <c r="C317" s="166" t="s">
        <v>531</v>
      </c>
      <c r="D317" s="166" t="s">
        <v>140</v>
      </c>
      <c r="E317" s="167" t="s">
        <v>813</v>
      </c>
      <c r="F317" s="168" t="s">
        <v>814</v>
      </c>
      <c r="G317" s="169" t="s">
        <v>217</v>
      </c>
      <c r="H317" s="170">
        <v>1</v>
      </c>
      <c r="I317" s="171"/>
      <c r="J317" s="172">
        <f>ROUND(I317*H317,2)</f>
        <v>0</v>
      </c>
      <c r="K317" s="168" t="s">
        <v>1</v>
      </c>
      <c r="L317" s="33"/>
      <c r="M317" s="173" t="s">
        <v>1</v>
      </c>
      <c r="N317" s="174" t="s">
        <v>40</v>
      </c>
      <c r="O317" s="58"/>
      <c r="P317" s="175">
        <f>O317*H317</f>
        <v>0</v>
      </c>
      <c r="Q317" s="175">
        <v>0</v>
      </c>
      <c r="R317" s="175">
        <f>Q317*H317</f>
        <v>0</v>
      </c>
      <c r="S317" s="175">
        <v>0</v>
      </c>
      <c r="T317" s="176">
        <f>S317*H317</f>
        <v>0</v>
      </c>
      <c r="U317" s="32"/>
      <c r="V317" s="32"/>
      <c r="W317" s="32"/>
      <c r="X317" s="32"/>
      <c r="Y317" s="32"/>
      <c r="Z317" s="32"/>
      <c r="AA317" s="32"/>
      <c r="AB317" s="32"/>
      <c r="AC317" s="32"/>
      <c r="AD317" s="32"/>
      <c r="AE317" s="32"/>
      <c r="AR317" s="177" t="s">
        <v>246</v>
      </c>
      <c r="AT317" s="177" t="s">
        <v>140</v>
      </c>
      <c r="AU317" s="177" t="s">
        <v>84</v>
      </c>
      <c r="AY317" s="17" t="s">
        <v>137</v>
      </c>
      <c r="BE317" s="178">
        <f>IF(N317="základní",J317,0)</f>
        <v>0</v>
      </c>
      <c r="BF317" s="178">
        <f>IF(N317="snížená",J317,0)</f>
        <v>0</v>
      </c>
      <c r="BG317" s="178">
        <f>IF(N317="zákl. přenesená",J317,0)</f>
        <v>0</v>
      </c>
      <c r="BH317" s="178">
        <f>IF(N317="sníž. přenesená",J317,0)</f>
        <v>0</v>
      </c>
      <c r="BI317" s="178">
        <f>IF(N317="nulová",J317,0)</f>
        <v>0</v>
      </c>
      <c r="BJ317" s="17" t="s">
        <v>82</v>
      </c>
      <c r="BK317" s="178">
        <f>ROUND(I317*H317,2)</f>
        <v>0</v>
      </c>
      <c r="BL317" s="17" t="s">
        <v>246</v>
      </c>
      <c r="BM317" s="177" t="s">
        <v>815</v>
      </c>
    </row>
    <row r="318" spans="1:65" s="2" customFormat="1" ht="19.5">
      <c r="A318" s="32"/>
      <c r="B318" s="33"/>
      <c r="C318" s="32"/>
      <c r="D318" s="179" t="s">
        <v>147</v>
      </c>
      <c r="E318" s="32"/>
      <c r="F318" s="180" t="s">
        <v>812</v>
      </c>
      <c r="G318" s="32"/>
      <c r="H318" s="32"/>
      <c r="I318" s="101"/>
      <c r="J318" s="32"/>
      <c r="K318" s="32"/>
      <c r="L318" s="33"/>
      <c r="M318" s="181"/>
      <c r="N318" s="182"/>
      <c r="O318" s="58"/>
      <c r="P318" s="58"/>
      <c r="Q318" s="58"/>
      <c r="R318" s="58"/>
      <c r="S318" s="58"/>
      <c r="T318" s="59"/>
      <c r="U318" s="32"/>
      <c r="V318" s="32"/>
      <c r="W318" s="32"/>
      <c r="X318" s="32"/>
      <c r="Y318" s="32"/>
      <c r="Z318" s="32"/>
      <c r="AA318" s="32"/>
      <c r="AB318" s="32"/>
      <c r="AC318" s="32"/>
      <c r="AD318" s="32"/>
      <c r="AE318" s="32"/>
      <c r="AT318" s="17" t="s">
        <v>147</v>
      </c>
      <c r="AU318" s="17" t="s">
        <v>84</v>
      </c>
    </row>
    <row r="319" spans="1:65" s="14" customFormat="1">
      <c r="B319" s="190"/>
      <c r="D319" s="179" t="s">
        <v>149</v>
      </c>
      <c r="E319" s="191" t="s">
        <v>1</v>
      </c>
      <c r="F319" s="192" t="s">
        <v>816</v>
      </c>
      <c r="H319" s="193">
        <v>1</v>
      </c>
      <c r="I319" s="194"/>
      <c r="L319" s="190"/>
      <c r="M319" s="195"/>
      <c r="N319" s="196"/>
      <c r="O319" s="196"/>
      <c r="P319" s="196"/>
      <c r="Q319" s="196"/>
      <c r="R319" s="196"/>
      <c r="S319" s="196"/>
      <c r="T319" s="197"/>
      <c r="AT319" s="191" t="s">
        <v>149</v>
      </c>
      <c r="AU319" s="191" t="s">
        <v>84</v>
      </c>
      <c r="AV319" s="14" t="s">
        <v>84</v>
      </c>
      <c r="AW319" s="14" t="s">
        <v>32</v>
      </c>
      <c r="AX319" s="14" t="s">
        <v>82</v>
      </c>
      <c r="AY319" s="191" t="s">
        <v>137</v>
      </c>
    </row>
    <row r="320" spans="1:65" s="2" customFormat="1" ht="16.5" customHeight="1">
      <c r="A320" s="32"/>
      <c r="B320" s="165"/>
      <c r="C320" s="166" t="s">
        <v>539</v>
      </c>
      <c r="D320" s="166" t="s">
        <v>140</v>
      </c>
      <c r="E320" s="167" t="s">
        <v>817</v>
      </c>
      <c r="F320" s="168" t="s">
        <v>818</v>
      </c>
      <c r="G320" s="169" t="s">
        <v>143</v>
      </c>
      <c r="H320" s="170">
        <v>2</v>
      </c>
      <c r="I320" s="171"/>
      <c r="J320" s="172">
        <f>ROUND(I320*H320,2)</f>
        <v>0</v>
      </c>
      <c r="K320" s="168" t="s">
        <v>144</v>
      </c>
      <c r="L320" s="33"/>
      <c r="M320" s="173" t="s">
        <v>1</v>
      </c>
      <c r="N320" s="174" t="s">
        <v>40</v>
      </c>
      <c r="O320" s="58"/>
      <c r="P320" s="175">
        <f>O320*H320</f>
        <v>0</v>
      </c>
      <c r="Q320" s="175">
        <v>0</v>
      </c>
      <c r="R320" s="175">
        <f>Q320*H320</f>
        <v>0</v>
      </c>
      <c r="S320" s="175">
        <v>2.3800000000000002E-2</v>
      </c>
      <c r="T320" s="176">
        <f>S320*H320</f>
        <v>4.7600000000000003E-2</v>
      </c>
      <c r="U320" s="32"/>
      <c r="V320" s="32"/>
      <c r="W320" s="32"/>
      <c r="X320" s="32"/>
      <c r="Y320" s="32"/>
      <c r="Z320" s="32"/>
      <c r="AA320" s="32"/>
      <c r="AB320" s="32"/>
      <c r="AC320" s="32"/>
      <c r="AD320" s="32"/>
      <c r="AE320" s="32"/>
      <c r="AR320" s="177" t="s">
        <v>246</v>
      </c>
      <c r="AT320" s="177" t="s">
        <v>140</v>
      </c>
      <c r="AU320" s="177" t="s">
        <v>84</v>
      </c>
      <c r="AY320" s="17" t="s">
        <v>137</v>
      </c>
      <c r="BE320" s="178">
        <f>IF(N320="základní",J320,0)</f>
        <v>0</v>
      </c>
      <c r="BF320" s="178">
        <f>IF(N320="snížená",J320,0)</f>
        <v>0</v>
      </c>
      <c r="BG320" s="178">
        <f>IF(N320="zákl. přenesená",J320,0)</f>
        <v>0</v>
      </c>
      <c r="BH320" s="178">
        <f>IF(N320="sníž. přenesená",J320,0)</f>
        <v>0</v>
      </c>
      <c r="BI320" s="178">
        <f>IF(N320="nulová",J320,0)</f>
        <v>0</v>
      </c>
      <c r="BJ320" s="17" t="s">
        <v>82</v>
      </c>
      <c r="BK320" s="178">
        <f>ROUND(I320*H320,2)</f>
        <v>0</v>
      </c>
      <c r="BL320" s="17" t="s">
        <v>246</v>
      </c>
      <c r="BM320" s="177" t="s">
        <v>819</v>
      </c>
    </row>
    <row r="321" spans="1:65" s="2" customFormat="1">
      <c r="A321" s="32"/>
      <c r="B321" s="33"/>
      <c r="C321" s="32"/>
      <c r="D321" s="179" t="s">
        <v>147</v>
      </c>
      <c r="E321" s="32"/>
      <c r="F321" s="180" t="s">
        <v>820</v>
      </c>
      <c r="G321" s="32"/>
      <c r="H321" s="32"/>
      <c r="I321" s="101"/>
      <c r="J321" s="32"/>
      <c r="K321" s="32"/>
      <c r="L321" s="33"/>
      <c r="M321" s="181"/>
      <c r="N321" s="182"/>
      <c r="O321" s="58"/>
      <c r="P321" s="58"/>
      <c r="Q321" s="58"/>
      <c r="R321" s="58"/>
      <c r="S321" s="58"/>
      <c r="T321" s="59"/>
      <c r="U321" s="32"/>
      <c r="V321" s="32"/>
      <c r="W321" s="32"/>
      <c r="X321" s="32"/>
      <c r="Y321" s="32"/>
      <c r="Z321" s="32"/>
      <c r="AA321" s="32"/>
      <c r="AB321" s="32"/>
      <c r="AC321" s="32"/>
      <c r="AD321" s="32"/>
      <c r="AE321" s="32"/>
      <c r="AT321" s="17" t="s">
        <v>147</v>
      </c>
      <c r="AU321" s="17" t="s">
        <v>84</v>
      </c>
    </row>
    <row r="322" spans="1:65" s="14" customFormat="1">
      <c r="B322" s="190"/>
      <c r="D322" s="179" t="s">
        <v>149</v>
      </c>
      <c r="E322" s="191" t="s">
        <v>1</v>
      </c>
      <c r="F322" s="192" t="s">
        <v>821</v>
      </c>
      <c r="H322" s="193">
        <v>2</v>
      </c>
      <c r="I322" s="194"/>
      <c r="L322" s="190"/>
      <c r="M322" s="195"/>
      <c r="N322" s="196"/>
      <c r="O322" s="196"/>
      <c r="P322" s="196"/>
      <c r="Q322" s="196"/>
      <c r="R322" s="196"/>
      <c r="S322" s="196"/>
      <c r="T322" s="197"/>
      <c r="AT322" s="191" t="s">
        <v>149</v>
      </c>
      <c r="AU322" s="191" t="s">
        <v>84</v>
      </c>
      <c r="AV322" s="14" t="s">
        <v>84</v>
      </c>
      <c r="AW322" s="14" t="s">
        <v>32</v>
      </c>
      <c r="AX322" s="14" t="s">
        <v>82</v>
      </c>
      <c r="AY322" s="191" t="s">
        <v>137</v>
      </c>
    </row>
    <row r="323" spans="1:65" s="2" customFormat="1" ht="48" customHeight="1">
      <c r="A323" s="32"/>
      <c r="B323" s="165"/>
      <c r="C323" s="166" t="s">
        <v>546</v>
      </c>
      <c r="D323" s="166" t="s">
        <v>140</v>
      </c>
      <c r="E323" s="167" t="s">
        <v>822</v>
      </c>
      <c r="F323" s="168" t="s">
        <v>823</v>
      </c>
      <c r="G323" s="169" t="s">
        <v>199</v>
      </c>
      <c r="H323" s="170">
        <v>1</v>
      </c>
      <c r="I323" s="171"/>
      <c r="J323" s="172">
        <f>ROUND(I323*H323,2)</f>
        <v>0</v>
      </c>
      <c r="K323" s="168" t="s">
        <v>144</v>
      </c>
      <c r="L323" s="33"/>
      <c r="M323" s="173" t="s">
        <v>1</v>
      </c>
      <c r="N323" s="174" t="s">
        <v>40</v>
      </c>
      <c r="O323" s="58"/>
      <c r="P323" s="175">
        <f>O323*H323</f>
        <v>0</v>
      </c>
      <c r="Q323" s="175">
        <v>1.295E-2</v>
      </c>
      <c r="R323" s="175">
        <f>Q323*H323</f>
        <v>1.295E-2</v>
      </c>
      <c r="S323" s="175">
        <v>0</v>
      </c>
      <c r="T323" s="176">
        <f>S323*H323</f>
        <v>0</v>
      </c>
      <c r="U323" s="32"/>
      <c r="V323" s="32"/>
      <c r="W323" s="32"/>
      <c r="X323" s="32"/>
      <c r="Y323" s="32"/>
      <c r="Z323" s="32"/>
      <c r="AA323" s="32"/>
      <c r="AB323" s="32"/>
      <c r="AC323" s="32"/>
      <c r="AD323" s="32"/>
      <c r="AE323" s="32"/>
      <c r="AR323" s="177" t="s">
        <v>246</v>
      </c>
      <c r="AT323" s="177" t="s">
        <v>140</v>
      </c>
      <c r="AU323" s="177" t="s">
        <v>84</v>
      </c>
      <c r="AY323" s="17" t="s">
        <v>137</v>
      </c>
      <c r="BE323" s="178">
        <f>IF(N323="základní",J323,0)</f>
        <v>0</v>
      </c>
      <c r="BF323" s="178">
        <f>IF(N323="snížená",J323,0)</f>
        <v>0</v>
      </c>
      <c r="BG323" s="178">
        <f>IF(N323="zákl. přenesená",J323,0)</f>
        <v>0</v>
      </c>
      <c r="BH323" s="178">
        <f>IF(N323="sníž. přenesená",J323,0)</f>
        <v>0</v>
      </c>
      <c r="BI323" s="178">
        <f>IF(N323="nulová",J323,0)</f>
        <v>0</v>
      </c>
      <c r="BJ323" s="17" t="s">
        <v>82</v>
      </c>
      <c r="BK323" s="178">
        <f>ROUND(I323*H323,2)</f>
        <v>0</v>
      </c>
      <c r="BL323" s="17" t="s">
        <v>246</v>
      </c>
      <c r="BM323" s="177" t="s">
        <v>824</v>
      </c>
    </row>
    <row r="324" spans="1:65" s="2" customFormat="1" ht="29.25">
      <c r="A324" s="32"/>
      <c r="B324" s="33"/>
      <c r="C324" s="32"/>
      <c r="D324" s="179" t="s">
        <v>147</v>
      </c>
      <c r="E324" s="32"/>
      <c r="F324" s="180" t="s">
        <v>825</v>
      </c>
      <c r="G324" s="32"/>
      <c r="H324" s="32"/>
      <c r="I324" s="101"/>
      <c r="J324" s="32"/>
      <c r="K324" s="32"/>
      <c r="L324" s="33"/>
      <c r="M324" s="181"/>
      <c r="N324" s="182"/>
      <c r="O324" s="58"/>
      <c r="P324" s="58"/>
      <c r="Q324" s="58"/>
      <c r="R324" s="58"/>
      <c r="S324" s="58"/>
      <c r="T324" s="59"/>
      <c r="U324" s="32"/>
      <c r="V324" s="32"/>
      <c r="W324" s="32"/>
      <c r="X324" s="32"/>
      <c r="Y324" s="32"/>
      <c r="Z324" s="32"/>
      <c r="AA324" s="32"/>
      <c r="AB324" s="32"/>
      <c r="AC324" s="32"/>
      <c r="AD324" s="32"/>
      <c r="AE324" s="32"/>
      <c r="AT324" s="17" t="s">
        <v>147</v>
      </c>
      <c r="AU324" s="17" t="s">
        <v>84</v>
      </c>
    </row>
    <row r="325" spans="1:65" s="14" customFormat="1">
      <c r="B325" s="190"/>
      <c r="D325" s="179" t="s">
        <v>149</v>
      </c>
      <c r="E325" s="191" t="s">
        <v>1</v>
      </c>
      <c r="F325" s="192" t="s">
        <v>82</v>
      </c>
      <c r="H325" s="193">
        <v>1</v>
      </c>
      <c r="I325" s="194"/>
      <c r="L325" s="190"/>
      <c r="M325" s="195"/>
      <c r="N325" s="196"/>
      <c r="O325" s="196"/>
      <c r="P325" s="196"/>
      <c r="Q325" s="196"/>
      <c r="R325" s="196"/>
      <c r="S325" s="196"/>
      <c r="T325" s="197"/>
      <c r="AT325" s="191" t="s">
        <v>149</v>
      </c>
      <c r="AU325" s="191" t="s">
        <v>84</v>
      </c>
      <c r="AV325" s="14" t="s">
        <v>84</v>
      </c>
      <c r="AW325" s="14" t="s">
        <v>32</v>
      </c>
      <c r="AX325" s="14" t="s">
        <v>82</v>
      </c>
      <c r="AY325" s="191" t="s">
        <v>137</v>
      </c>
    </row>
    <row r="326" spans="1:65" s="2" customFormat="1" ht="48" customHeight="1">
      <c r="A326" s="32"/>
      <c r="B326" s="165"/>
      <c r="C326" s="166" t="s">
        <v>553</v>
      </c>
      <c r="D326" s="166" t="s">
        <v>140</v>
      </c>
      <c r="E326" s="167" t="s">
        <v>826</v>
      </c>
      <c r="F326" s="168" t="s">
        <v>827</v>
      </c>
      <c r="G326" s="169" t="s">
        <v>199</v>
      </c>
      <c r="H326" s="170">
        <v>1</v>
      </c>
      <c r="I326" s="171"/>
      <c r="J326" s="172">
        <f>ROUND(I326*H326,2)</f>
        <v>0</v>
      </c>
      <c r="K326" s="168" t="s">
        <v>144</v>
      </c>
      <c r="L326" s="33"/>
      <c r="M326" s="173" t="s">
        <v>1</v>
      </c>
      <c r="N326" s="174" t="s">
        <v>40</v>
      </c>
      <c r="O326" s="58"/>
      <c r="P326" s="175">
        <f>O326*H326</f>
        <v>0</v>
      </c>
      <c r="Q326" s="175">
        <v>1.4149999999999999E-2</v>
      </c>
      <c r="R326" s="175">
        <f>Q326*H326</f>
        <v>1.4149999999999999E-2</v>
      </c>
      <c r="S326" s="175">
        <v>0</v>
      </c>
      <c r="T326" s="176">
        <f>S326*H326</f>
        <v>0</v>
      </c>
      <c r="U326" s="32"/>
      <c r="V326" s="32"/>
      <c r="W326" s="32"/>
      <c r="X326" s="32"/>
      <c r="Y326" s="32"/>
      <c r="Z326" s="32"/>
      <c r="AA326" s="32"/>
      <c r="AB326" s="32"/>
      <c r="AC326" s="32"/>
      <c r="AD326" s="32"/>
      <c r="AE326" s="32"/>
      <c r="AR326" s="177" t="s">
        <v>246</v>
      </c>
      <c r="AT326" s="177" t="s">
        <v>140</v>
      </c>
      <c r="AU326" s="177" t="s">
        <v>84</v>
      </c>
      <c r="AY326" s="17" t="s">
        <v>137</v>
      </c>
      <c r="BE326" s="178">
        <f>IF(N326="základní",J326,0)</f>
        <v>0</v>
      </c>
      <c r="BF326" s="178">
        <f>IF(N326="snížená",J326,0)</f>
        <v>0</v>
      </c>
      <c r="BG326" s="178">
        <f>IF(N326="zákl. přenesená",J326,0)</f>
        <v>0</v>
      </c>
      <c r="BH326" s="178">
        <f>IF(N326="sníž. přenesená",J326,0)</f>
        <v>0</v>
      </c>
      <c r="BI326" s="178">
        <f>IF(N326="nulová",J326,0)</f>
        <v>0</v>
      </c>
      <c r="BJ326" s="17" t="s">
        <v>82</v>
      </c>
      <c r="BK326" s="178">
        <f>ROUND(I326*H326,2)</f>
        <v>0</v>
      </c>
      <c r="BL326" s="17" t="s">
        <v>246</v>
      </c>
      <c r="BM326" s="177" t="s">
        <v>828</v>
      </c>
    </row>
    <row r="327" spans="1:65" s="2" customFormat="1" ht="29.25">
      <c r="A327" s="32"/>
      <c r="B327" s="33"/>
      <c r="C327" s="32"/>
      <c r="D327" s="179" t="s">
        <v>147</v>
      </c>
      <c r="E327" s="32"/>
      <c r="F327" s="180" t="s">
        <v>829</v>
      </c>
      <c r="G327" s="32"/>
      <c r="H327" s="32"/>
      <c r="I327" s="101"/>
      <c r="J327" s="32"/>
      <c r="K327" s="32"/>
      <c r="L327" s="33"/>
      <c r="M327" s="181"/>
      <c r="N327" s="182"/>
      <c r="O327" s="58"/>
      <c r="P327" s="58"/>
      <c r="Q327" s="58"/>
      <c r="R327" s="58"/>
      <c r="S327" s="58"/>
      <c r="T327" s="59"/>
      <c r="U327" s="32"/>
      <c r="V327" s="32"/>
      <c r="W327" s="32"/>
      <c r="X327" s="32"/>
      <c r="Y327" s="32"/>
      <c r="Z327" s="32"/>
      <c r="AA327" s="32"/>
      <c r="AB327" s="32"/>
      <c r="AC327" s="32"/>
      <c r="AD327" s="32"/>
      <c r="AE327" s="32"/>
      <c r="AT327" s="17" t="s">
        <v>147</v>
      </c>
      <c r="AU327" s="17" t="s">
        <v>84</v>
      </c>
    </row>
    <row r="328" spans="1:65" s="14" customFormat="1">
      <c r="B328" s="190"/>
      <c r="D328" s="179" t="s">
        <v>149</v>
      </c>
      <c r="E328" s="191" t="s">
        <v>1</v>
      </c>
      <c r="F328" s="192" t="s">
        <v>82</v>
      </c>
      <c r="H328" s="193">
        <v>1</v>
      </c>
      <c r="I328" s="194"/>
      <c r="L328" s="190"/>
      <c r="M328" s="195"/>
      <c r="N328" s="196"/>
      <c r="O328" s="196"/>
      <c r="P328" s="196"/>
      <c r="Q328" s="196"/>
      <c r="R328" s="196"/>
      <c r="S328" s="196"/>
      <c r="T328" s="197"/>
      <c r="AT328" s="191" t="s">
        <v>149</v>
      </c>
      <c r="AU328" s="191" t="s">
        <v>84</v>
      </c>
      <c r="AV328" s="14" t="s">
        <v>84</v>
      </c>
      <c r="AW328" s="14" t="s">
        <v>32</v>
      </c>
      <c r="AX328" s="14" t="s">
        <v>82</v>
      </c>
      <c r="AY328" s="191" t="s">
        <v>137</v>
      </c>
    </row>
    <row r="329" spans="1:65" s="2" customFormat="1" ht="48" customHeight="1">
      <c r="A329" s="32"/>
      <c r="B329" s="165"/>
      <c r="C329" s="166" t="s">
        <v>563</v>
      </c>
      <c r="D329" s="166" t="s">
        <v>140</v>
      </c>
      <c r="E329" s="167" t="s">
        <v>830</v>
      </c>
      <c r="F329" s="168" t="s">
        <v>831</v>
      </c>
      <c r="G329" s="169" t="s">
        <v>199</v>
      </c>
      <c r="H329" s="170">
        <v>1</v>
      </c>
      <c r="I329" s="171"/>
      <c r="J329" s="172">
        <f>ROUND(I329*H329,2)</f>
        <v>0</v>
      </c>
      <c r="K329" s="168" t="s">
        <v>144</v>
      </c>
      <c r="L329" s="33"/>
      <c r="M329" s="173" t="s">
        <v>1</v>
      </c>
      <c r="N329" s="174" t="s">
        <v>40</v>
      </c>
      <c r="O329" s="58"/>
      <c r="P329" s="175">
        <f>O329*H329</f>
        <v>0</v>
      </c>
      <c r="Q329" s="175">
        <v>1.6539999999999999E-2</v>
      </c>
      <c r="R329" s="175">
        <f>Q329*H329</f>
        <v>1.6539999999999999E-2</v>
      </c>
      <c r="S329" s="175">
        <v>0</v>
      </c>
      <c r="T329" s="176">
        <f>S329*H329</f>
        <v>0</v>
      </c>
      <c r="U329" s="32"/>
      <c r="V329" s="32"/>
      <c r="W329" s="32"/>
      <c r="X329" s="32"/>
      <c r="Y329" s="32"/>
      <c r="Z329" s="32"/>
      <c r="AA329" s="32"/>
      <c r="AB329" s="32"/>
      <c r="AC329" s="32"/>
      <c r="AD329" s="32"/>
      <c r="AE329" s="32"/>
      <c r="AR329" s="177" t="s">
        <v>246</v>
      </c>
      <c r="AT329" s="177" t="s">
        <v>140</v>
      </c>
      <c r="AU329" s="177" t="s">
        <v>84</v>
      </c>
      <c r="AY329" s="17" t="s">
        <v>137</v>
      </c>
      <c r="BE329" s="178">
        <f>IF(N329="základní",J329,0)</f>
        <v>0</v>
      </c>
      <c r="BF329" s="178">
        <f>IF(N329="snížená",J329,0)</f>
        <v>0</v>
      </c>
      <c r="BG329" s="178">
        <f>IF(N329="zákl. přenesená",J329,0)</f>
        <v>0</v>
      </c>
      <c r="BH329" s="178">
        <f>IF(N329="sníž. přenesená",J329,0)</f>
        <v>0</v>
      </c>
      <c r="BI329" s="178">
        <f>IF(N329="nulová",J329,0)</f>
        <v>0</v>
      </c>
      <c r="BJ329" s="17" t="s">
        <v>82</v>
      </c>
      <c r="BK329" s="178">
        <f>ROUND(I329*H329,2)</f>
        <v>0</v>
      </c>
      <c r="BL329" s="17" t="s">
        <v>246</v>
      </c>
      <c r="BM329" s="177" t="s">
        <v>832</v>
      </c>
    </row>
    <row r="330" spans="1:65" s="2" customFormat="1" ht="29.25">
      <c r="A330" s="32"/>
      <c r="B330" s="33"/>
      <c r="C330" s="32"/>
      <c r="D330" s="179" t="s">
        <v>147</v>
      </c>
      <c r="E330" s="32"/>
      <c r="F330" s="180" t="s">
        <v>833</v>
      </c>
      <c r="G330" s="32"/>
      <c r="H330" s="32"/>
      <c r="I330" s="101"/>
      <c r="J330" s="32"/>
      <c r="K330" s="32"/>
      <c r="L330" s="33"/>
      <c r="M330" s="181"/>
      <c r="N330" s="182"/>
      <c r="O330" s="58"/>
      <c r="P330" s="58"/>
      <c r="Q330" s="58"/>
      <c r="R330" s="58"/>
      <c r="S330" s="58"/>
      <c r="T330" s="59"/>
      <c r="U330" s="32"/>
      <c r="V330" s="32"/>
      <c r="W330" s="32"/>
      <c r="X330" s="32"/>
      <c r="Y330" s="32"/>
      <c r="Z330" s="32"/>
      <c r="AA330" s="32"/>
      <c r="AB330" s="32"/>
      <c r="AC330" s="32"/>
      <c r="AD330" s="32"/>
      <c r="AE330" s="32"/>
      <c r="AT330" s="17" t="s">
        <v>147</v>
      </c>
      <c r="AU330" s="17" t="s">
        <v>84</v>
      </c>
    </row>
    <row r="331" spans="1:65" s="14" customFormat="1">
      <c r="B331" s="190"/>
      <c r="D331" s="179" t="s">
        <v>149</v>
      </c>
      <c r="E331" s="191" t="s">
        <v>1</v>
      </c>
      <c r="F331" s="192" t="s">
        <v>82</v>
      </c>
      <c r="H331" s="193">
        <v>1</v>
      </c>
      <c r="I331" s="194"/>
      <c r="L331" s="190"/>
      <c r="M331" s="195"/>
      <c r="N331" s="196"/>
      <c r="O331" s="196"/>
      <c r="P331" s="196"/>
      <c r="Q331" s="196"/>
      <c r="R331" s="196"/>
      <c r="S331" s="196"/>
      <c r="T331" s="197"/>
      <c r="AT331" s="191" t="s">
        <v>149</v>
      </c>
      <c r="AU331" s="191" t="s">
        <v>84</v>
      </c>
      <c r="AV331" s="14" t="s">
        <v>84</v>
      </c>
      <c r="AW331" s="14" t="s">
        <v>32</v>
      </c>
      <c r="AX331" s="14" t="s">
        <v>82</v>
      </c>
      <c r="AY331" s="191" t="s">
        <v>137</v>
      </c>
    </row>
    <row r="332" spans="1:65" s="2" customFormat="1" ht="48" customHeight="1">
      <c r="A332" s="32"/>
      <c r="B332" s="165"/>
      <c r="C332" s="166" t="s">
        <v>834</v>
      </c>
      <c r="D332" s="166" t="s">
        <v>140</v>
      </c>
      <c r="E332" s="167" t="s">
        <v>835</v>
      </c>
      <c r="F332" s="168" t="s">
        <v>836</v>
      </c>
      <c r="G332" s="169" t="s">
        <v>199</v>
      </c>
      <c r="H332" s="170">
        <v>1</v>
      </c>
      <c r="I332" s="171"/>
      <c r="J332" s="172">
        <f>ROUND(I332*H332,2)</f>
        <v>0</v>
      </c>
      <c r="K332" s="168" t="s">
        <v>144</v>
      </c>
      <c r="L332" s="33"/>
      <c r="M332" s="173" t="s">
        <v>1</v>
      </c>
      <c r="N332" s="174" t="s">
        <v>40</v>
      </c>
      <c r="O332" s="58"/>
      <c r="P332" s="175">
        <f>O332*H332</f>
        <v>0</v>
      </c>
      <c r="Q332" s="175">
        <v>2.1319999999999999E-2</v>
      </c>
      <c r="R332" s="175">
        <f>Q332*H332</f>
        <v>2.1319999999999999E-2</v>
      </c>
      <c r="S332" s="175">
        <v>0</v>
      </c>
      <c r="T332" s="176">
        <f>S332*H332</f>
        <v>0</v>
      </c>
      <c r="U332" s="32"/>
      <c r="V332" s="32"/>
      <c r="W332" s="32"/>
      <c r="X332" s="32"/>
      <c r="Y332" s="32"/>
      <c r="Z332" s="32"/>
      <c r="AA332" s="32"/>
      <c r="AB332" s="32"/>
      <c r="AC332" s="32"/>
      <c r="AD332" s="32"/>
      <c r="AE332" s="32"/>
      <c r="AR332" s="177" t="s">
        <v>246</v>
      </c>
      <c r="AT332" s="177" t="s">
        <v>140</v>
      </c>
      <c r="AU332" s="177" t="s">
        <v>84</v>
      </c>
      <c r="AY332" s="17" t="s">
        <v>137</v>
      </c>
      <c r="BE332" s="178">
        <f>IF(N332="základní",J332,0)</f>
        <v>0</v>
      </c>
      <c r="BF332" s="178">
        <f>IF(N332="snížená",J332,0)</f>
        <v>0</v>
      </c>
      <c r="BG332" s="178">
        <f>IF(N332="zákl. přenesená",J332,0)</f>
        <v>0</v>
      </c>
      <c r="BH332" s="178">
        <f>IF(N332="sníž. přenesená",J332,0)</f>
        <v>0</v>
      </c>
      <c r="BI332" s="178">
        <f>IF(N332="nulová",J332,0)</f>
        <v>0</v>
      </c>
      <c r="BJ332" s="17" t="s">
        <v>82</v>
      </c>
      <c r="BK332" s="178">
        <f>ROUND(I332*H332,2)</f>
        <v>0</v>
      </c>
      <c r="BL332" s="17" t="s">
        <v>246</v>
      </c>
      <c r="BM332" s="177" t="s">
        <v>837</v>
      </c>
    </row>
    <row r="333" spans="1:65" s="2" customFormat="1" ht="29.25">
      <c r="A333" s="32"/>
      <c r="B333" s="33"/>
      <c r="C333" s="32"/>
      <c r="D333" s="179" t="s">
        <v>147</v>
      </c>
      <c r="E333" s="32"/>
      <c r="F333" s="180" t="s">
        <v>838</v>
      </c>
      <c r="G333" s="32"/>
      <c r="H333" s="32"/>
      <c r="I333" s="101"/>
      <c r="J333" s="32"/>
      <c r="K333" s="32"/>
      <c r="L333" s="33"/>
      <c r="M333" s="181"/>
      <c r="N333" s="182"/>
      <c r="O333" s="58"/>
      <c r="P333" s="58"/>
      <c r="Q333" s="58"/>
      <c r="R333" s="58"/>
      <c r="S333" s="58"/>
      <c r="T333" s="59"/>
      <c r="U333" s="32"/>
      <c r="V333" s="32"/>
      <c r="W333" s="32"/>
      <c r="X333" s="32"/>
      <c r="Y333" s="32"/>
      <c r="Z333" s="32"/>
      <c r="AA333" s="32"/>
      <c r="AB333" s="32"/>
      <c r="AC333" s="32"/>
      <c r="AD333" s="32"/>
      <c r="AE333" s="32"/>
      <c r="AT333" s="17" t="s">
        <v>147</v>
      </c>
      <c r="AU333" s="17" t="s">
        <v>84</v>
      </c>
    </row>
    <row r="334" spans="1:65" s="14" customFormat="1">
      <c r="B334" s="190"/>
      <c r="D334" s="179" t="s">
        <v>149</v>
      </c>
      <c r="E334" s="191" t="s">
        <v>1</v>
      </c>
      <c r="F334" s="192" t="s">
        <v>82</v>
      </c>
      <c r="H334" s="193">
        <v>1</v>
      </c>
      <c r="I334" s="194"/>
      <c r="L334" s="190"/>
      <c r="M334" s="195"/>
      <c r="N334" s="196"/>
      <c r="O334" s="196"/>
      <c r="P334" s="196"/>
      <c r="Q334" s="196"/>
      <c r="R334" s="196"/>
      <c r="S334" s="196"/>
      <c r="T334" s="197"/>
      <c r="AT334" s="191" t="s">
        <v>149</v>
      </c>
      <c r="AU334" s="191" t="s">
        <v>84</v>
      </c>
      <c r="AV334" s="14" t="s">
        <v>84</v>
      </c>
      <c r="AW334" s="14" t="s">
        <v>32</v>
      </c>
      <c r="AX334" s="14" t="s">
        <v>82</v>
      </c>
      <c r="AY334" s="191" t="s">
        <v>137</v>
      </c>
    </row>
    <row r="335" spans="1:65" s="2" customFormat="1" ht="16.5" customHeight="1">
      <c r="A335" s="32"/>
      <c r="B335" s="165"/>
      <c r="C335" s="166" t="s">
        <v>839</v>
      </c>
      <c r="D335" s="166" t="s">
        <v>140</v>
      </c>
      <c r="E335" s="167" t="s">
        <v>840</v>
      </c>
      <c r="F335" s="168" t="s">
        <v>841</v>
      </c>
      <c r="G335" s="169" t="s">
        <v>143</v>
      </c>
      <c r="H335" s="170">
        <v>2</v>
      </c>
      <c r="I335" s="171"/>
      <c r="J335" s="172">
        <f>ROUND(I335*H335,2)</f>
        <v>0</v>
      </c>
      <c r="K335" s="168" t="s">
        <v>144</v>
      </c>
      <c r="L335" s="33"/>
      <c r="M335" s="173" t="s">
        <v>1</v>
      </c>
      <c r="N335" s="174" t="s">
        <v>40</v>
      </c>
      <c r="O335" s="58"/>
      <c r="P335" s="175">
        <f>O335*H335</f>
        <v>0</v>
      </c>
      <c r="Q335" s="175">
        <v>0</v>
      </c>
      <c r="R335" s="175">
        <f>Q335*H335</f>
        <v>0</v>
      </c>
      <c r="S335" s="175">
        <v>0</v>
      </c>
      <c r="T335" s="176">
        <f>S335*H335</f>
        <v>0</v>
      </c>
      <c r="U335" s="32"/>
      <c r="V335" s="32"/>
      <c r="W335" s="32"/>
      <c r="X335" s="32"/>
      <c r="Y335" s="32"/>
      <c r="Z335" s="32"/>
      <c r="AA335" s="32"/>
      <c r="AB335" s="32"/>
      <c r="AC335" s="32"/>
      <c r="AD335" s="32"/>
      <c r="AE335" s="32"/>
      <c r="AR335" s="177" t="s">
        <v>246</v>
      </c>
      <c r="AT335" s="177" t="s">
        <v>140</v>
      </c>
      <c r="AU335" s="177" t="s">
        <v>84</v>
      </c>
      <c r="AY335" s="17" t="s">
        <v>137</v>
      </c>
      <c r="BE335" s="178">
        <f>IF(N335="základní",J335,0)</f>
        <v>0</v>
      </c>
      <c r="BF335" s="178">
        <f>IF(N335="snížená",J335,0)</f>
        <v>0</v>
      </c>
      <c r="BG335" s="178">
        <f>IF(N335="zákl. přenesená",J335,0)</f>
        <v>0</v>
      </c>
      <c r="BH335" s="178">
        <f>IF(N335="sníž. přenesená",J335,0)</f>
        <v>0</v>
      </c>
      <c r="BI335" s="178">
        <f>IF(N335="nulová",J335,0)</f>
        <v>0</v>
      </c>
      <c r="BJ335" s="17" t="s">
        <v>82</v>
      </c>
      <c r="BK335" s="178">
        <f>ROUND(I335*H335,2)</f>
        <v>0</v>
      </c>
      <c r="BL335" s="17" t="s">
        <v>246</v>
      </c>
      <c r="BM335" s="177" t="s">
        <v>842</v>
      </c>
    </row>
    <row r="336" spans="1:65" s="2" customFormat="1" ht="19.5">
      <c r="A336" s="32"/>
      <c r="B336" s="33"/>
      <c r="C336" s="32"/>
      <c r="D336" s="179" t="s">
        <v>147</v>
      </c>
      <c r="E336" s="32"/>
      <c r="F336" s="180" t="s">
        <v>843</v>
      </c>
      <c r="G336" s="32"/>
      <c r="H336" s="32"/>
      <c r="I336" s="101"/>
      <c r="J336" s="32"/>
      <c r="K336" s="32"/>
      <c r="L336" s="33"/>
      <c r="M336" s="181"/>
      <c r="N336" s="182"/>
      <c r="O336" s="58"/>
      <c r="P336" s="58"/>
      <c r="Q336" s="58"/>
      <c r="R336" s="58"/>
      <c r="S336" s="58"/>
      <c r="T336" s="59"/>
      <c r="U336" s="32"/>
      <c r="V336" s="32"/>
      <c r="W336" s="32"/>
      <c r="X336" s="32"/>
      <c r="Y336" s="32"/>
      <c r="Z336" s="32"/>
      <c r="AA336" s="32"/>
      <c r="AB336" s="32"/>
      <c r="AC336" s="32"/>
      <c r="AD336" s="32"/>
      <c r="AE336" s="32"/>
      <c r="AT336" s="17" t="s">
        <v>147</v>
      </c>
      <c r="AU336" s="17" t="s">
        <v>84</v>
      </c>
    </row>
    <row r="337" spans="1:65" s="14" customFormat="1">
      <c r="B337" s="190"/>
      <c r="D337" s="179" t="s">
        <v>149</v>
      </c>
      <c r="E337" s="191" t="s">
        <v>1</v>
      </c>
      <c r="F337" s="192" t="s">
        <v>821</v>
      </c>
      <c r="H337" s="193">
        <v>2</v>
      </c>
      <c r="I337" s="194"/>
      <c r="L337" s="190"/>
      <c r="M337" s="195"/>
      <c r="N337" s="196"/>
      <c r="O337" s="196"/>
      <c r="P337" s="196"/>
      <c r="Q337" s="196"/>
      <c r="R337" s="196"/>
      <c r="S337" s="196"/>
      <c r="T337" s="197"/>
      <c r="AT337" s="191" t="s">
        <v>149</v>
      </c>
      <c r="AU337" s="191" t="s">
        <v>84</v>
      </c>
      <c r="AV337" s="14" t="s">
        <v>84</v>
      </c>
      <c r="AW337" s="14" t="s">
        <v>32</v>
      </c>
      <c r="AX337" s="14" t="s">
        <v>82</v>
      </c>
      <c r="AY337" s="191" t="s">
        <v>137</v>
      </c>
    </row>
    <row r="338" spans="1:65" s="2" customFormat="1" ht="24" customHeight="1">
      <c r="A338" s="32"/>
      <c r="B338" s="165"/>
      <c r="C338" s="166" t="s">
        <v>844</v>
      </c>
      <c r="D338" s="166" t="s">
        <v>140</v>
      </c>
      <c r="E338" s="167" t="s">
        <v>845</v>
      </c>
      <c r="F338" s="168" t="s">
        <v>846</v>
      </c>
      <c r="G338" s="169" t="s">
        <v>256</v>
      </c>
      <c r="H338" s="170">
        <v>6.5000000000000002E-2</v>
      </c>
      <c r="I338" s="171"/>
      <c r="J338" s="172">
        <f>ROUND(I338*H338,2)</f>
        <v>0</v>
      </c>
      <c r="K338" s="168" t="s">
        <v>144</v>
      </c>
      <c r="L338" s="33"/>
      <c r="M338" s="173" t="s">
        <v>1</v>
      </c>
      <c r="N338" s="174" t="s">
        <v>40</v>
      </c>
      <c r="O338" s="58"/>
      <c r="P338" s="175">
        <f>O338*H338</f>
        <v>0</v>
      </c>
      <c r="Q338" s="175">
        <v>0</v>
      </c>
      <c r="R338" s="175">
        <f>Q338*H338</f>
        <v>0</v>
      </c>
      <c r="S338" s="175">
        <v>0</v>
      </c>
      <c r="T338" s="176">
        <f>S338*H338</f>
        <v>0</v>
      </c>
      <c r="U338" s="32"/>
      <c r="V338" s="32"/>
      <c r="W338" s="32"/>
      <c r="X338" s="32"/>
      <c r="Y338" s="32"/>
      <c r="Z338" s="32"/>
      <c r="AA338" s="32"/>
      <c r="AB338" s="32"/>
      <c r="AC338" s="32"/>
      <c r="AD338" s="32"/>
      <c r="AE338" s="32"/>
      <c r="AR338" s="177" t="s">
        <v>246</v>
      </c>
      <c r="AT338" s="177" t="s">
        <v>140</v>
      </c>
      <c r="AU338" s="177" t="s">
        <v>84</v>
      </c>
      <c r="AY338" s="17" t="s">
        <v>137</v>
      </c>
      <c r="BE338" s="178">
        <f>IF(N338="základní",J338,0)</f>
        <v>0</v>
      </c>
      <c r="BF338" s="178">
        <f>IF(N338="snížená",J338,0)</f>
        <v>0</v>
      </c>
      <c r="BG338" s="178">
        <f>IF(N338="zákl. přenesená",J338,0)</f>
        <v>0</v>
      </c>
      <c r="BH338" s="178">
        <f>IF(N338="sníž. přenesená",J338,0)</f>
        <v>0</v>
      </c>
      <c r="BI338" s="178">
        <f>IF(N338="nulová",J338,0)</f>
        <v>0</v>
      </c>
      <c r="BJ338" s="17" t="s">
        <v>82</v>
      </c>
      <c r="BK338" s="178">
        <f>ROUND(I338*H338,2)</f>
        <v>0</v>
      </c>
      <c r="BL338" s="17" t="s">
        <v>246</v>
      </c>
      <c r="BM338" s="177" t="s">
        <v>847</v>
      </c>
    </row>
    <row r="339" spans="1:65" s="2" customFormat="1" ht="29.25">
      <c r="A339" s="32"/>
      <c r="B339" s="33"/>
      <c r="C339" s="32"/>
      <c r="D339" s="179" t="s">
        <v>147</v>
      </c>
      <c r="E339" s="32"/>
      <c r="F339" s="180" t="s">
        <v>848</v>
      </c>
      <c r="G339" s="32"/>
      <c r="H339" s="32"/>
      <c r="I339" s="101"/>
      <c r="J339" s="32"/>
      <c r="K339" s="32"/>
      <c r="L339" s="33"/>
      <c r="M339" s="181"/>
      <c r="N339" s="182"/>
      <c r="O339" s="58"/>
      <c r="P339" s="58"/>
      <c r="Q339" s="58"/>
      <c r="R339" s="58"/>
      <c r="S339" s="58"/>
      <c r="T339" s="59"/>
      <c r="U339" s="32"/>
      <c r="V339" s="32"/>
      <c r="W339" s="32"/>
      <c r="X339" s="32"/>
      <c r="Y339" s="32"/>
      <c r="Z339" s="32"/>
      <c r="AA339" s="32"/>
      <c r="AB339" s="32"/>
      <c r="AC339" s="32"/>
      <c r="AD339" s="32"/>
      <c r="AE339" s="32"/>
      <c r="AT339" s="17" t="s">
        <v>147</v>
      </c>
      <c r="AU339" s="17" t="s">
        <v>84</v>
      </c>
    </row>
    <row r="340" spans="1:65" s="12" customFormat="1" ht="22.9" customHeight="1">
      <c r="B340" s="152"/>
      <c r="D340" s="153" t="s">
        <v>74</v>
      </c>
      <c r="E340" s="163" t="s">
        <v>522</v>
      </c>
      <c r="F340" s="163" t="s">
        <v>523</v>
      </c>
      <c r="I340" s="155"/>
      <c r="J340" s="164">
        <f>BK340</f>
        <v>0</v>
      </c>
      <c r="L340" s="152"/>
      <c r="M340" s="157"/>
      <c r="N340" s="158"/>
      <c r="O340" s="158"/>
      <c r="P340" s="159">
        <f>SUM(P341:P351)</f>
        <v>0</v>
      </c>
      <c r="Q340" s="158"/>
      <c r="R340" s="159">
        <f>SUM(R341:R351)</f>
        <v>1.2999999999999999E-2</v>
      </c>
      <c r="S340" s="158"/>
      <c r="T340" s="160">
        <f>SUM(T341:T351)</f>
        <v>0</v>
      </c>
      <c r="AR340" s="153" t="s">
        <v>84</v>
      </c>
      <c r="AT340" s="161" t="s">
        <v>74</v>
      </c>
      <c r="AU340" s="161" t="s">
        <v>82</v>
      </c>
      <c r="AY340" s="153" t="s">
        <v>137</v>
      </c>
      <c r="BK340" s="162">
        <f>SUM(BK341:BK351)</f>
        <v>0</v>
      </c>
    </row>
    <row r="341" spans="1:65" s="2" customFormat="1" ht="16.5" customHeight="1">
      <c r="A341" s="32"/>
      <c r="B341" s="165"/>
      <c r="C341" s="166" t="s">
        <v>849</v>
      </c>
      <c r="D341" s="166" t="s">
        <v>140</v>
      </c>
      <c r="E341" s="167" t="s">
        <v>850</v>
      </c>
      <c r="F341" s="168" t="s">
        <v>851</v>
      </c>
      <c r="G341" s="169" t="s">
        <v>458</v>
      </c>
      <c r="H341" s="170">
        <v>100</v>
      </c>
      <c r="I341" s="171"/>
      <c r="J341" s="172">
        <f>ROUND(I341*H341,2)</f>
        <v>0</v>
      </c>
      <c r="K341" s="168" t="s">
        <v>144</v>
      </c>
      <c r="L341" s="33"/>
      <c r="M341" s="173" t="s">
        <v>1</v>
      </c>
      <c r="N341" s="174" t="s">
        <v>40</v>
      </c>
      <c r="O341" s="58"/>
      <c r="P341" s="175">
        <f>O341*H341</f>
        <v>0</v>
      </c>
      <c r="Q341" s="175">
        <v>1.0000000000000001E-5</v>
      </c>
      <c r="R341" s="175">
        <f>Q341*H341</f>
        <v>1E-3</v>
      </c>
      <c r="S341" s="175">
        <v>0</v>
      </c>
      <c r="T341" s="176">
        <f>S341*H341</f>
        <v>0</v>
      </c>
      <c r="U341" s="32"/>
      <c r="V341" s="32"/>
      <c r="W341" s="32"/>
      <c r="X341" s="32"/>
      <c r="Y341" s="32"/>
      <c r="Z341" s="32"/>
      <c r="AA341" s="32"/>
      <c r="AB341" s="32"/>
      <c r="AC341" s="32"/>
      <c r="AD341" s="32"/>
      <c r="AE341" s="32"/>
      <c r="AR341" s="177" t="s">
        <v>246</v>
      </c>
      <c r="AT341" s="177" t="s">
        <v>140</v>
      </c>
      <c r="AU341" s="177" t="s">
        <v>84</v>
      </c>
      <c r="AY341" s="17" t="s">
        <v>137</v>
      </c>
      <c r="BE341" s="178">
        <f>IF(N341="základní",J341,0)</f>
        <v>0</v>
      </c>
      <c r="BF341" s="178">
        <f>IF(N341="snížená",J341,0)</f>
        <v>0</v>
      </c>
      <c r="BG341" s="178">
        <f>IF(N341="zákl. přenesená",J341,0)</f>
        <v>0</v>
      </c>
      <c r="BH341" s="178">
        <f>IF(N341="sníž. přenesená",J341,0)</f>
        <v>0</v>
      </c>
      <c r="BI341" s="178">
        <f>IF(N341="nulová",J341,0)</f>
        <v>0</v>
      </c>
      <c r="BJ341" s="17" t="s">
        <v>82</v>
      </c>
      <c r="BK341" s="178">
        <f>ROUND(I341*H341,2)</f>
        <v>0</v>
      </c>
      <c r="BL341" s="17" t="s">
        <v>246</v>
      </c>
      <c r="BM341" s="177" t="s">
        <v>852</v>
      </c>
    </row>
    <row r="342" spans="1:65" s="2" customFormat="1" ht="29.25">
      <c r="A342" s="32"/>
      <c r="B342" s="33"/>
      <c r="C342" s="32"/>
      <c r="D342" s="179" t="s">
        <v>147</v>
      </c>
      <c r="E342" s="32"/>
      <c r="F342" s="180" t="s">
        <v>853</v>
      </c>
      <c r="G342" s="32"/>
      <c r="H342" s="32"/>
      <c r="I342" s="101"/>
      <c r="J342" s="32"/>
      <c r="K342" s="32"/>
      <c r="L342" s="33"/>
      <c r="M342" s="181"/>
      <c r="N342" s="182"/>
      <c r="O342" s="58"/>
      <c r="P342" s="58"/>
      <c r="Q342" s="58"/>
      <c r="R342" s="58"/>
      <c r="S342" s="58"/>
      <c r="T342" s="59"/>
      <c r="U342" s="32"/>
      <c r="V342" s="32"/>
      <c r="W342" s="32"/>
      <c r="X342" s="32"/>
      <c r="Y342" s="32"/>
      <c r="Z342" s="32"/>
      <c r="AA342" s="32"/>
      <c r="AB342" s="32"/>
      <c r="AC342" s="32"/>
      <c r="AD342" s="32"/>
      <c r="AE342" s="32"/>
      <c r="AT342" s="17" t="s">
        <v>147</v>
      </c>
      <c r="AU342" s="17" t="s">
        <v>84</v>
      </c>
    </row>
    <row r="343" spans="1:65" s="14" customFormat="1">
      <c r="B343" s="190"/>
      <c r="D343" s="179" t="s">
        <v>149</v>
      </c>
      <c r="E343" s="191" t="s">
        <v>1</v>
      </c>
      <c r="F343" s="192" t="s">
        <v>854</v>
      </c>
      <c r="H343" s="193">
        <v>100</v>
      </c>
      <c r="I343" s="194"/>
      <c r="L343" s="190"/>
      <c r="M343" s="195"/>
      <c r="N343" s="196"/>
      <c r="O343" s="196"/>
      <c r="P343" s="196"/>
      <c r="Q343" s="196"/>
      <c r="R343" s="196"/>
      <c r="S343" s="196"/>
      <c r="T343" s="197"/>
      <c r="AT343" s="191" t="s">
        <v>149</v>
      </c>
      <c r="AU343" s="191" t="s">
        <v>84</v>
      </c>
      <c r="AV343" s="14" t="s">
        <v>84</v>
      </c>
      <c r="AW343" s="14" t="s">
        <v>32</v>
      </c>
      <c r="AX343" s="14" t="s">
        <v>82</v>
      </c>
      <c r="AY343" s="191" t="s">
        <v>137</v>
      </c>
    </row>
    <row r="344" spans="1:65" s="2" customFormat="1" ht="24" customHeight="1">
      <c r="A344" s="32"/>
      <c r="B344" s="165"/>
      <c r="C344" s="166" t="s">
        <v>855</v>
      </c>
      <c r="D344" s="166" t="s">
        <v>140</v>
      </c>
      <c r="E344" s="167" t="s">
        <v>856</v>
      </c>
      <c r="F344" s="168" t="s">
        <v>857</v>
      </c>
      <c r="G344" s="169" t="s">
        <v>458</v>
      </c>
      <c r="H344" s="170">
        <v>100</v>
      </c>
      <c r="I344" s="171"/>
      <c r="J344" s="172">
        <f>ROUND(I344*H344,2)</f>
        <v>0</v>
      </c>
      <c r="K344" s="168" t="s">
        <v>144</v>
      </c>
      <c r="L344" s="33"/>
      <c r="M344" s="173" t="s">
        <v>1</v>
      </c>
      <c r="N344" s="174" t="s">
        <v>40</v>
      </c>
      <c r="O344" s="58"/>
      <c r="P344" s="175">
        <f>O344*H344</f>
        <v>0</v>
      </c>
      <c r="Q344" s="175">
        <v>2.0000000000000002E-5</v>
      </c>
      <c r="R344" s="175">
        <f>Q344*H344</f>
        <v>2E-3</v>
      </c>
      <c r="S344" s="175">
        <v>0</v>
      </c>
      <c r="T344" s="176">
        <f>S344*H344</f>
        <v>0</v>
      </c>
      <c r="U344" s="32"/>
      <c r="V344" s="32"/>
      <c r="W344" s="32"/>
      <c r="X344" s="32"/>
      <c r="Y344" s="32"/>
      <c r="Z344" s="32"/>
      <c r="AA344" s="32"/>
      <c r="AB344" s="32"/>
      <c r="AC344" s="32"/>
      <c r="AD344" s="32"/>
      <c r="AE344" s="32"/>
      <c r="AR344" s="177" t="s">
        <v>246</v>
      </c>
      <c r="AT344" s="177" t="s">
        <v>140</v>
      </c>
      <c r="AU344" s="177" t="s">
        <v>84</v>
      </c>
      <c r="AY344" s="17" t="s">
        <v>137</v>
      </c>
      <c r="BE344" s="178">
        <f>IF(N344="základní",J344,0)</f>
        <v>0</v>
      </c>
      <c r="BF344" s="178">
        <f>IF(N344="snížená",J344,0)</f>
        <v>0</v>
      </c>
      <c r="BG344" s="178">
        <f>IF(N344="zákl. přenesená",J344,0)</f>
        <v>0</v>
      </c>
      <c r="BH344" s="178">
        <f>IF(N344="sníž. přenesená",J344,0)</f>
        <v>0</v>
      </c>
      <c r="BI344" s="178">
        <f>IF(N344="nulová",J344,0)</f>
        <v>0</v>
      </c>
      <c r="BJ344" s="17" t="s">
        <v>82</v>
      </c>
      <c r="BK344" s="178">
        <f>ROUND(I344*H344,2)</f>
        <v>0</v>
      </c>
      <c r="BL344" s="17" t="s">
        <v>246</v>
      </c>
      <c r="BM344" s="177" t="s">
        <v>858</v>
      </c>
    </row>
    <row r="345" spans="1:65" s="2" customFormat="1" ht="29.25">
      <c r="A345" s="32"/>
      <c r="B345" s="33"/>
      <c r="C345" s="32"/>
      <c r="D345" s="179" t="s">
        <v>147</v>
      </c>
      <c r="E345" s="32"/>
      <c r="F345" s="180" t="s">
        <v>859</v>
      </c>
      <c r="G345" s="32"/>
      <c r="H345" s="32"/>
      <c r="I345" s="101"/>
      <c r="J345" s="32"/>
      <c r="K345" s="32"/>
      <c r="L345" s="33"/>
      <c r="M345" s="181"/>
      <c r="N345" s="182"/>
      <c r="O345" s="58"/>
      <c r="P345" s="58"/>
      <c r="Q345" s="58"/>
      <c r="R345" s="58"/>
      <c r="S345" s="58"/>
      <c r="T345" s="59"/>
      <c r="U345" s="32"/>
      <c r="V345" s="32"/>
      <c r="W345" s="32"/>
      <c r="X345" s="32"/>
      <c r="Y345" s="32"/>
      <c r="Z345" s="32"/>
      <c r="AA345" s="32"/>
      <c r="AB345" s="32"/>
      <c r="AC345" s="32"/>
      <c r="AD345" s="32"/>
      <c r="AE345" s="32"/>
      <c r="AT345" s="17" t="s">
        <v>147</v>
      </c>
      <c r="AU345" s="17" t="s">
        <v>84</v>
      </c>
    </row>
    <row r="346" spans="1:65" s="2" customFormat="1" ht="24" customHeight="1">
      <c r="A346" s="32"/>
      <c r="B346" s="165"/>
      <c r="C346" s="166" t="s">
        <v>860</v>
      </c>
      <c r="D346" s="166" t="s">
        <v>140</v>
      </c>
      <c r="E346" s="167" t="s">
        <v>861</v>
      </c>
      <c r="F346" s="168" t="s">
        <v>862</v>
      </c>
      <c r="G346" s="169" t="s">
        <v>458</v>
      </c>
      <c r="H346" s="170">
        <v>100</v>
      </c>
      <c r="I346" s="171"/>
      <c r="J346" s="172">
        <f>ROUND(I346*H346,2)</f>
        <v>0</v>
      </c>
      <c r="K346" s="168" t="s">
        <v>144</v>
      </c>
      <c r="L346" s="33"/>
      <c r="M346" s="173" t="s">
        <v>1</v>
      </c>
      <c r="N346" s="174" t="s">
        <v>40</v>
      </c>
      <c r="O346" s="58"/>
      <c r="P346" s="175">
        <f>O346*H346</f>
        <v>0</v>
      </c>
      <c r="Q346" s="175">
        <v>2.0000000000000002E-5</v>
      </c>
      <c r="R346" s="175">
        <f>Q346*H346</f>
        <v>2E-3</v>
      </c>
      <c r="S346" s="175">
        <v>0</v>
      </c>
      <c r="T346" s="176">
        <f>S346*H346</f>
        <v>0</v>
      </c>
      <c r="U346" s="32"/>
      <c r="V346" s="32"/>
      <c r="W346" s="32"/>
      <c r="X346" s="32"/>
      <c r="Y346" s="32"/>
      <c r="Z346" s="32"/>
      <c r="AA346" s="32"/>
      <c r="AB346" s="32"/>
      <c r="AC346" s="32"/>
      <c r="AD346" s="32"/>
      <c r="AE346" s="32"/>
      <c r="AR346" s="177" t="s">
        <v>246</v>
      </c>
      <c r="AT346" s="177" t="s">
        <v>140</v>
      </c>
      <c r="AU346" s="177" t="s">
        <v>84</v>
      </c>
      <c r="AY346" s="17" t="s">
        <v>137</v>
      </c>
      <c r="BE346" s="178">
        <f>IF(N346="základní",J346,0)</f>
        <v>0</v>
      </c>
      <c r="BF346" s="178">
        <f>IF(N346="snížená",J346,0)</f>
        <v>0</v>
      </c>
      <c r="BG346" s="178">
        <f>IF(N346="zákl. přenesená",J346,0)</f>
        <v>0</v>
      </c>
      <c r="BH346" s="178">
        <f>IF(N346="sníž. přenesená",J346,0)</f>
        <v>0</v>
      </c>
      <c r="BI346" s="178">
        <f>IF(N346="nulová",J346,0)</f>
        <v>0</v>
      </c>
      <c r="BJ346" s="17" t="s">
        <v>82</v>
      </c>
      <c r="BK346" s="178">
        <f>ROUND(I346*H346,2)</f>
        <v>0</v>
      </c>
      <c r="BL346" s="17" t="s">
        <v>246</v>
      </c>
      <c r="BM346" s="177" t="s">
        <v>863</v>
      </c>
    </row>
    <row r="347" spans="1:65" s="2" customFormat="1" ht="19.5">
      <c r="A347" s="32"/>
      <c r="B347" s="33"/>
      <c r="C347" s="32"/>
      <c r="D347" s="179" t="s">
        <v>147</v>
      </c>
      <c r="E347" s="32"/>
      <c r="F347" s="180" t="s">
        <v>864</v>
      </c>
      <c r="G347" s="32"/>
      <c r="H347" s="32"/>
      <c r="I347" s="101"/>
      <c r="J347" s="32"/>
      <c r="K347" s="32"/>
      <c r="L347" s="33"/>
      <c r="M347" s="181"/>
      <c r="N347" s="182"/>
      <c r="O347" s="58"/>
      <c r="P347" s="58"/>
      <c r="Q347" s="58"/>
      <c r="R347" s="58"/>
      <c r="S347" s="58"/>
      <c r="T347" s="59"/>
      <c r="U347" s="32"/>
      <c r="V347" s="32"/>
      <c r="W347" s="32"/>
      <c r="X347" s="32"/>
      <c r="Y347" s="32"/>
      <c r="Z347" s="32"/>
      <c r="AA347" s="32"/>
      <c r="AB347" s="32"/>
      <c r="AC347" s="32"/>
      <c r="AD347" s="32"/>
      <c r="AE347" s="32"/>
      <c r="AT347" s="17" t="s">
        <v>147</v>
      </c>
      <c r="AU347" s="17" t="s">
        <v>84</v>
      </c>
    </row>
    <row r="348" spans="1:65" s="2" customFormat="1" ht="24" customHeight="1">
      <c r="A348" s="32"/>
      <c r="B348" s="165"/>
      <c r="C348" s="166" t="s">
        <v>865</v>
      </c>
      <c r="D348" s="166" t="s">
        <v>140</v>
      </c>
      <c r="E348" s="167" t="s">
        <v>866</v>
      </c>
      <c r="F348" s="168" t="s">
        <v>867</v>
      </c>
      <c r="G348" s="169" t="s">
        <v>458</v>
      </c>
      <c r="H348" s="170">
        <v>100</v>
      </c>
      <c r="I348" s="171"/>
      <c r="J348" s="172">
        <f>ROUND(I348*H348,2)</f>
        <v>0</v>
      </c>
      <c r="K348" s="168" t="s">
        <v>144</v>
      </c>
      <c r="L348" s="33"/>
      <c r="M348" s="173" t="s">
        <v>1</v>
      </c>
      <c r="N348" s="174" t="s">
        <v>40</v>
      </c>
      <c r="O348" s="58"/>
      <c r="P348" s="175">
        <f>O348*H348</f>
        <v>0</v>
      </c>
      <c r="Q348" s="175">
        <v>6.0000000000000002E-5</v>
      </c>
      <c r="R348" s="175">
        <f>Q348*H348</f>
        <v>6.0000000000000001E-3</v>
      </c>
      <c r="S348" s="175">
        <v>0</v>
      </c>
      <c r="T348" s="176">
        <f>S348*H348</f>
        <v>0</v>
      </c>
      <c r="U348" s="32"/>
      <c r="V348" s="32"/>
      <c r="W348" s="32"/>
      <c r="X348" s="32"/>
      <c r="Y348" s="32"/>
      <c r="Z348" s="32"/>
      <c r="AA348" s="32"/>
      <c r="AB348" s="32"/>
      <c r="AC348" s="32"/>
      <c r="AD348" s="32"/>
      <c r="AE348" s="32"/>
      <c r="AR348" s="177" t="s">
        <v>246</v>
      </c>
      <c r="AT348" s="177" t="s">
        <v>140</v>
      </c>
      <c r="AU348" s="177" t="s">
        <v>84</v>
      </c>
      <c r="AY348" s="17" t="s">
        <v>137</v>
      </c>
      <c r="BE348" s="178">
        <f>IF(N348="základní",J348,0)</f>
        <v>0</v>
      </c>
      <c r="BF348" s="178">
        <f>IF(N348="snížená",J348,0)</f>
        <v>0</v>
      </c>
      <c r="BG348" s="178">
        <f>IF(N348="zákl. přenesená",J348,0)</f>
        <v>0</v>
      </c>
      <c r="BH348" s="178">
        <f>IF(N348="sníž. přenesená",J348,0)</f>
        <v>0</v>
      </c>
      <c r="BI348" s="178">
        <f>IF(N348="nulová",J348,0)</f>
        <v>0</v>
      </c>
      <c r="BJ348" s="17" t="s">
        <v>82</v>
      </c>
      <c r="BK348" s="178">
        <f>ROUND(I348*H348,2)</f>
        <v>0</v>
      </c>
      <c r="BL348" s="17" t="s">
        <v>246</v>
      </c>
      <c r="BM348" s="177" t="s">
        <v>868</v>
      </c>
    </row>
    <row r="349" spans="1:65" s="2" customFormat="1" ht="19.5">
      <c r="A349" s="32"/>
      <c r="B349" s="33"/>
      <c r="C349" s="32"/>
      <c r="D349" s="179" t="s">
        <v>147</v>
      </c>
      <c r="E349" s="32"/>
      <c r="F349" s="180" t="s">
        <v>869</v>
      </c>
      <c r="G349" s="32"/>
      <c r="H349" s="32"/>
      <c r="I349" s="101"/>
      <c r="J349" s="32"/>
      <c r="K349" s="32"/>
      <c r="L349" s="33"/>
      <c r="M349" s="181"/>
      <c r="N349" s="182"/>
      <c r="O349" s="58"/>
      <c r="P349" s="58"/>
      <c r="Q349" s="58"/>
      <c r="R349" s="58"/>
      <c r="S349" s="58"/>
      <c r="T349" s="59"/>
      <c r="U349" s="32"/>
      <c r="V349" s="32"/>
      <c r="W349" s="32"/>
      <c r="X349" s="32"/>
      <c r="Y349" s="32"/>
      <c r="Z349" s="32"/>
      <c r="AA349" s="32"/>
      <c r="AB349" s="32"/>
      <c r="AC349" s="32"/>
      <c r="AD349" s="32"/>
      <c r="AE349" s="32"/>
      <c r="AT349" s="17" t="s">
        <v>147</v>
      </c>
      <c r="AU349" s="17" t="s">
        <v>84</v>
      </c>
    </row>
    <row r="350" spans="1:65" s="2" customFormat="1" ht="24" customHeight="1">
      <c r="A350" s="32"/>
      <c r="B350" s="165"/>
      <c r="C350" s="166" t="s">
        <v>870</v>
      </c>
      <c r="D350" s="166" t="s">
        <v>140</v>
      </c>
      <c r="E350" s="167" t="s">
        <v>871</v>
      </c>
      <c r="F350" s="168" t="s">
        <v>872</v>
      </c>
      <c r="G350" s="169" t="s">
        <v>458</v>
      </c>
      <c r="H350" s="170">
        <v>100</v>
      </c>
      <c r="I350" s="171"/>
      <c r="J350" s="172">
        <f>ROUND(I350*H350,2)</f>
        <v>0</v>
      </c>
      <c r="K350" s="168" t="s">
        <v>144</v>
      </c>
      <c r="L350" s="33"/>
      <c r="M350" s="173" t="s">
        <v>1</v>
      </c>
      <c r="N350" s="174" t="s">
        <v>40</v>
      </c>
      <c r="O350" s="58"/>
      <c r="P350" s="175">
        <f>O350*H350</f>
        <v>0</v>
      </c>
      <c r="Q350" s="175">
        <v>2.0000000000000002E-5</v>
      </c>
      <c r="R350" s="175">
        <f>Q350*H350</f>
        <v>2E-3</v>
      </c>
      <c r="S350" s="175">
        <v>0</v>
      </c>
      <c r="T350" s="176">
        <f>S350*H350</f>
        <v>0</v>
      </c>
      <c r="U350" s="32"/>
      <c r="V350" s="32"/>
      <c r="W350" s="32"/>
      <c r="X350" s="32"/>
      <c r="Y350" s="32"/>
      <c r="Z350" s="32"/>
      <c r="AA350" s="32"/>
      <c r="AB350" s="32"/>
      <c r="AC350" s="32"/>
      <c r="AD350" s="32"/>
      <c r="AE350" s="32"/>
      <c r="AR350" s="177" t="s">
        <v>246</v>
      </c>
      <c r="AT350" s="177" t="s">
        <v>140</v>
      </c>
      <c r="AU350" s="177" t="s">
        <v>84</v>
      </c>
      <c r="AY350" s="17" t="s">
        <v>137</v>
      </c>
      <c r="BE350" s="178">
        <f>IF(N350="základní",J350,0)</f>
        <v>0</v>
      </c>
      <c r="BF350" s="178">
        <f>IF(N350="snížená",J350,0)</f>
        <v>0</v>
      </c>
      <c r="BG350" s="178">
        <f>IF(N350="zákl. přenesená",J350,0)</f>
        <v>0</v>
      </c>
      <c r="BH350" s="178">
        <f>IF(N350="sníž. přenesená",J350,0)</f>
        <v>0</v>
      </c>
      <c r="BI350" s="178">
        <f>IF(N350="nulová",J350,0)</f>
        <v>0</v>
      </c>
      <c r="BJ350" s="17" t="s">
        <v>82</v>
      </c>
      <c r="BK350" s="178">
        <f>ROUND(I350*H350,2)</f>
        <v>0</v>
      </c>
      <c r="BL350" s="17" t="s">
        <v>246</v>
      </c>
      <c r="BM350" s="177" t="s">
        <v>873</v>
      </c>
    </row>
    <row r="351" spans="1:65" s="2" customFormat="1" ht="19.5">
      <c r="A351" s="32"/>
      <c r="B351" s="33"/>
      <c r="C351" s="32"/>
      <c r="D351" s="179" t="s">
        <v>147</v>
      </c>
      <c r="E351" s="32"/>
      <c r="F351" s="180" t="s">
        <v>874</v>
      </c>
      <c r="G351" s="32"/>
      <c r="H351" s="32"/>
      <c r="I351" s="101"/>
      <c r="J351" s="32"/>
      <c r="K351" s="32"/>
      <c r="L351" s="33"/>
      <c r="M351" s="181"/>
      <c r="N351" s="182"/>
      <c r="O351" s="58"/>
      <c r="P351" s="58"/>
      <c r="Q351" s="58"/>
      <c r="R351" s="58"/>
      <c r="S351" s="58"/>
      <c r="T351" s="59"/>
      <c r="U351" s="32"/>
      <c r="V351" s="32"/>
      <c r="W351" s="32"/>
      <c r="X351" s="32"/>
      <c r="Y351" s="32"/>
      <c r="Z351" s="32"/>
      <c r="AA351" s="32"/>
      <c r="AB351" s="32"/>
      <c r="AC351" s="32"/>
      <c r="AD351" s="32"/>
      <c r="AE351" s="32"/>
      <c r="AT351" s="17" t="s">
        <v>147</v>
      </c>
      <c r="AU351" s="17" t="s">
        <v>84</v>
      </c>
    </row>
    <row r="352" spans="1:65" s="12" customFormat="1" ht="25.9" customHeight="1">
      <c r="B352" s="152"/>
      <c r="D352" s="153" t="s">
        <v>74</v>
      </c>
      <c r="E352" s="154" t="s">
        <v>551</v>
      </c>
      <c r="F352" s="154" t="s">
        <v>552</v>
      </c>
      <c r="I352" s="155"/>
      <c r="J352" s="156">
        <f>BK352</f>
        <v>0</v>
      </c>
      <c r="L352" s="152"/>
      <c r="M352" s="157"/>
      <c r="N352" s="158"/>
      <c r="O352" s="158"/>
      <c r="P352" s="159">
        <f>SUM(P353:P360)</f>
        <v>0</v>
      </c>
      <c r="Q352" s="158"/>
      <c r="R352" s="159">
        <f>SUM(R353:R360)</f>
        <v>0</v>
      </c>
      <c r="S352" s="158"/>
      <c r="T352" s="160">
        <f>SUM(T353:T360)</f>
        <v>0</v>
      </c>
      <c r="AR352" s="153" t="s">
        <v>145</v>
      </c>
      <c r="AT352" s="161" t="s">
        <v>74</v>
      </c>
      <c r="AU352" s="161" t="s">
        <v>75</v>
      </c>
      <c r="AY352" s="153" t="s">
        <v>137</v>
      </c>
      <c r="BK352" s="162">
        <f>SUM(BK353:BK360)</f>
        <v>0</v>
      </c>
    </row>
    <row r="353" spans="1:65" s="2" customFormat="1" ht="16.5" customHeight="1">
      <c r="A353" s="32"/>
      <c r="B353" s="165"/>
      <c r="C353" s="166" t="s">
        <v>875</v>
      </c>
      <c r="D353" s="166" t="s">
        <v>140</v>
      </c>
      <c r="E353" s="167" t="s">
        <v>876</v>
      </c>
      <c r="F353" s="168" t="s">
        <v>877</v>
      </c>
      <c r="G353" s="169" t="s">
        <v>556</v>
      </c>
      <c r="H353" s="170">
        <v>29</v>
      </c>
      <c r="I353" s="171"/>
      <c r="J353" s="172">
        <f>ROUND(I353*H353,2)</f>
        <v>0</v>
      </c>
      <c r="K353" s="168" t="s">
        <v>144</v>
      </c>
      <c r="L353" s="33"/>
      <c r="M353" s="173" t="s">
        <v>1</v>
      </c>
      <c r="N353" s="174" t="s">
        <v>40</v>
      </c>
      <c r="O353" s="58"/>
      <c r="P353" s="175">
        <f>O353*H353</f>
        <v>0</v>
      </c>
      <c r="Q353" s="175">
        <v>0</v>
      </c>
      <c r="R353" s="175">
        <f>Q353*H353</f>
        <v>0</v>
      </c>
      <c r="S353" s="175">
        <v>0</v>
      </c>
      <c r="T353" s="176">
        <f>S353*H353</f>
        <v>0</v>
      </c>
      <c r="U353" s="32"/>
      <c r="V353" s="32"/>
      <c r="W353" s="32"/>
      <c r="X353" s="32"/>
      <c r="Y353" s="32"/>
      <c r="Z353" s="32"/>
      <c r="AA353" s="32"/>
      <c r="AB353" s="32"/>
      <c r="AC353" s="32"/>
      <c r="AD353" s="32"/>
      <c r="AE353" s="32"/>
      <c r="AR353" s="177" t="s">
        <v>557</v>
      </c>
      <c r="AT353" s="177" t="s">
        <v>140</v>
      </c>
      <c r="AU353" s="177" t="s">
        <v>82</v>
      </c>
      <c r="AY353" s="17" t="s">
        <v>137</v>
      </c>
      <c r="BE353" s="178">
        <f>IF(N353="základní",J353,0)</f>
        <v>0</v>
      </c>
      <c r="BF353" s="178">
        <f>IF(N353="snížená",J353,0)</f>
        <v>0</v>
      </c>
      <c r="BG353" s="178">
        <f>IF(N353="zákl. přenesená",J353,0)</f>
        <v>0</v>
      </c>
      <c r="BH353" s="178">
        <f>IF(N353="sníž. přenesená",J353,0)</f>
        <v>0</v>
      </c>
      <c r="BI353" s="178">
        <f>IF(N353="nulová",J353,0)</f>
        <v>0</v>
      </c>
      <c r="BJ353" s="17" t="s">
        <v>82</v>
      </c>
      <c r="BK353" s="178">
        <f>ROUND(I353*H353,2)</f>
        <v>0</v>
      </c>
      <c r="BL353" s="17" t="s">
        <v>557</v>
      </c>
      <c r="BM353" s="177" t="s">
        <v>878</v>
      </c>
    </row>
    <row r="354" spans="1:65" s="2" customFormat="1" ht="19.5">
      <c r="A354" s="32"/>
      <c r="B354" s="33"/>
      <c r="C354" s="32"/>
      <c r="D354" s="179" t="s">
        <v>147</v>
      </c>
      <c r="E354" s="32"/>
      <c r="F354" s="180" t="s">
        <v>879</v>
      </c>
      <c r="G354" s="32"/>
      <c r="H354" s="32"/>
      <c r="I354" s="101"/>
      <c r="J354" s="32"/>
      <c r="K354" s="32"/>
      <c r="L354" s="33"/>
      <c r="M354" s="181"/>
      <c r="N354" s="182"/>
      <c r="O354" s="58"/>
      <c r="P354" s="58"/>
      <c r="Q354" s="58"/>
      <c r="R354" s="58"/>
      <c r="S354" s="58"/>
      <c r="T354" s="59"/>
      <c r="U354" s="32"/>
      <c r="V354" s="32"/>
      <c r="W354" s="32"/>
      <c r="X354" s="32"/>
      <c r="Y354" s="32"/>
      <c r="Z354" s="32"/>
      <c r="AA354" s="32"/>
      <c r="AB354" s="32"/>
      <c r="AC354" s="32"/>
      <c r="AD354" s="32"/>
      <c r="AE354" s="32"/>
      <c r="AT354" s="17" t="s">
        <v>147</v>
      </c>
      <c r="AU354" s="17" t="s">
        <v>82</v>
      </c>
    </row>
    <row r="355" spans="1:65" s="14" customFormat="1">
      <c r="B355" s="190"/>
      <c r="D355" s="179" t="s">
        <v>149</v>
      </c>
      <c r="E355" s="191" t="s">
        <v>1</v>
      </c>
      <c r="F355" s="192" t="s">
        <v>880</v>
      </c>
      <c r="H355" s="193">
        <v>4</v>
      </c>
      <c r="I355" s="194"/>
      <c r="L355" s="190"/>
      <c r="M355" s="195"/>
      <c r="N355" s="196"/>
      <c r="O355" s="196"/>
      <c r="P355" s="196"/>
      <c r="Q355" s="196"/>
      <c r="R355" s="196"/>
      <c r="S355" s="196"/>
      <c r="T355" s="197"/>
      <c r="AT355" s="191" t="s">
        <v>149</v>
      </c>
      <c r="AU355" s="191" t="s">
        <v>82</v>
      </c>
      <c r="AV355" s="14" t="s">
        <v>84</v>
      </c>
      <c r="AW355" s="14" t="s">
        <v>32</v>
      </c>
      <c r="AX355" s="14" t="s">
        <v>75</v>
      </c>
      <c r="AY355" s="191" t="s">
        <v>137</v>
      </c>
    </row>
    <row r="356" spans="1:65" s="14" customFormat="1">
      <c r="B356" s="190"/>
      <c r="D356" s="179" t="s">
        <v>149</v>
      </c>
      <c r="E356" s="191" t="s">
        <v>1</v>
      </c>
      <c r="F356" s="192" t="s">
        <v>881</v>
      </c>
      <c r="H356" s="193">
        <v>8</v>
      </c>
      <c r="I356" s="194"/>
      <c r="L356" s="190"/>
      <c r="M356" s="195"/>
      <c r="N356" s="196"/>
      <c r="O356" s="196"/>
      <c r="P356" s="196"/>
      <c r="Q356" s="196"/>
      <c r="R356" s="196"/>
      <c r="S356" s="196"/>
      <c r="T356" s="197"/>
      <c r="AT356" s="191" t="s">
        <v>149</v>
      </c>
      <c r="AU356" s="191" t="s">
        <v>82</v>
      </c>
      <c r="AV356" s="14" t="s">
        <v>84</v>
      </c>
      <c r="AW356" s="14" t="s">
        <v>32</v>
      </c>
      <c r="AX356" s="14" t="s">
        <v>75</v>
      </c>
      <c r="AY356" s="191" t="s">
        <v>137</v>
      </c>
    </row>
    <row r="357" spans="1:65" s="14" customFormat="1">
      <c r="B357" s="190"/>
      <c r="D357" s="179" t="s">
        <v>149</v>
      </c>
      <c r="E357" s="191" t="s">
        <v>1</v>
      </c>
      <c r="F357" s="192" t="s">
        <v>882</v>
      </c>
      <c r="H357" s="193">
        <v>8</v>
      </c>
      <c r="I357" s="194"/>
      <c r="L357" s="190"/>
      <c r="M357" s="195"/>
      <c r="N357" s="196"/>
      <c r="O357" s="196"/>
      <c r="P357" s="196"/>
      <c r="Q357" s="196"/>
      <c r="R357" s="196"/>
      <c r="S357" s="196"/>
      <c r="T357" s="197"/>
      <c r="AT357" s="191" t="s">
        <v>149</v>
      </c>
      <c r="AU357" s="191" t="s">
        <v>82</v>
      </c>
      <c r="AV357" s="14" t="s">
        <v>84</v>
      </c>
      <c r="AW357" s="14" t="s">
        <v>32</v>
      </c>
      <c r="AX357" s="14" t="s">
        <v>75</v>
      </c>
      <c r="AY357" s="191" t="s">
        <v>137</v>
      </c>
    </row>
    <row r="358" spans="1:65" s="14" customFormat="1">
      <c r="B358" s="190"/>
      <c r="D358" s="179" t="s">
        <v>149</v>
      </c>
      <c r="E358" s="191" t="s">
        <v>1</v>
      </c>
      <c r="F358" s="192" t="s">
        <v>883</v>
      </c>
      <c r="H358" s="193">
        <v>8</v>
      </c>
      <c r="I358" s="194"/>
      <c r="L358" s="190"/>
      <c r="M358" s="195"/>
      <c r="N358" s="196"/>
      <c r="O358" s="196"/>
      <c r="P358" s="196"/>
      <c r="Q358" s="196"/>
      <c r="R358" s="196"/>
      <c r="S358" s="196"/>
      <c r="T358" s="197"/>
      <c r="AT358" s="191" t="s">
        <v>149</v>
      </c>
      <c r="AU358" s="191" t="s">
        <v>82</v>
      </c>
      <c r="AV358" s="14" t="s">
        <v>84</v>
      </c>
      <c r="AW358" s="14" t="s">
        <v>32</v>
      </c>
      <c r="AX358" s="14" t="s">
        <v>75</v>
      </c>
      <c r="AY358" s="191" t="s">
        <v>137</v>
      </c>
    </row>
    <row r="359" spans="1:65" s="14" customFormat="1">
      <c r="B359" s="190"/>
      <c r="D359" s="179" t="s">
        <v>149</v>
      </c>
      <c r="E359" s="191" t="s">
        <v>1</v>
      </c>
      <c r="F359" s="192" t="s">
        <v>884</v>
      </c>
      <c r="H359" s="193">
        <v>1</v>
      </c>
      <c r="I359" s="194"/>
      <c r="L359" s="190"/>
      <c r="M359" s="195"/>
      <c r="N359" s="196"/>
      <c r="O359" s="196"/>
      <c r="P359" s="196"/>
      <c r="Q359" s="196"/>
      <c r="R359" s="196"/>
      <c r="S359" s="196"/>
      <c r="T359" s="197"/>
      <c r="AT359" s="191" t="s">
        <v>149</v>
      </c>
      <c r="AU359" s="191" t="s">
        <v>82</v>
      </c>
      <c r="AV359" s="14" t="s">
        <v>84</v>
      </c>
      <c r="AW359" s="14" t="s">
        <v>32</v>
      </c>
      <c r="AX359" s="14" t="s">
        <v>75</v>
      </c>
      <c r="AY359" s="191" t="s">
        <v>137</v>
      </c>
    </row>
    <row r="360" spans="1:65" s="15" customFormat="1">
      <c r="B360" s="198"/>
      <c r="D360" s="179" t="s">
        <v>149</v>
      </c>
      <c r="E360" s="199" t="s">
        <v>1</v>
      </c>
      <c r="F360" s="200" t="s">
        <v>164</v>
      </c>
      <c r="H360" s="201">
        <v>29</v>
      </c>
      <c r="I360" s="202"/>
      <c r="L360" s="198"/>
      <c r="M360" s="220"/>
      <c r="N360" s="221"/>
      <c r="O360" s="221"/>
      <c r="P360" s="221"/>
      <c r="Q360" s="221"/>
      <c r="R360" s="221"/>
      <c r="S360" s="221"/>
      <c r="T360" s="222"/>
      <c r="AT360" s="199" t="s">
        <v>149</v>
      </c>
      <c r="AU360" s="199" t="s">
        <v>82</v>
      </c>
      <c r="AV360" s="15" t="s">
        <v>145</v>
      </c>
      <c r="AW360" s="15" t="s">
        <v>32</v>
      </c>
      <c r="AX360" s="15" t="s">
        <v>82</v>
      </c>
      <c r="AY360" s="199" t="s">
        <v>137</v>
      </c>
    </row>
    <row r="361" spans="1:65" s="2" customFormat="1" ht="6.95" customHeight="1">
      <c r="A361" s="32"/>
      <c r="B361" s="47"/>
      <c r="C361" s="48"/>
      <c r="D361" s="48"/>
      <c r="E361" s="48"/>
      <c r="F361" s="48"/>
      <c r="G361" s="48"/>
      <c r="H361" s="48"/>
      <c r="I361" s="125"/>
      <c r="J361" s="48"/>
      <c r="K361" s="48"/>
      <c r="L361" s="33"/>
      <c r="M361" s="32"/>
      <c r="O361" s="32"/>
      <c r="P361" s="32"/>
      <c r="Q361" s="32"/>
      <c r="R361" s="32"/>
      <c r="S361" s="32"/>
      <c r="T361" s="32"/>
      <c r="U361" s="32"/>
      <c r="V361" s="32"/>
      <c r="W361" s="32"/>
      <c r="X361" s="32"/>
      <c r="Y361" s="32"/>
      <c r="Z361" s="32"/>
      <c r="AA361" s="32"/>
      <c r="AB361" s="32"/>
      <c r="AC361" s="32"/>
      <c r="AD361" s="32"/>
      <c r="AE361" s="32"/>
    </row>
  </sheetData>
  <autoFilter ref="C132:K360"/>
  <mergeCells count="12">
    <mergeCell ref="E125:H125"/>
    <mergeCell ref="L2:V2"/>
    <mergeCell ref="E85:H85"/>
    <mergeCell ref="E87:H87"/>
    <mergeCell ref="E89:H89"/>
    <mergeCell ref="E121:H121"/>
    <mergeCell ref="E123:H12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1"/>
  <sheetViews>
    <sheetView showGridLines="0" topLeftCell="A139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8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8"/>
      <c r="L2" s="233" t="s">
        <v>5</v>
      </c>
      <c r="M2" s="234"/>
      <c r="N2" s="234"/>
      <c r="O2" s="234"/>
      <c r="P2" s="234"/>
      <c r="Q2" s="234"/>
      <c r="R2" s="234"/>
      <c r="S2" s="234"/>
      <c r="T2" s="234"/>
      <c r="U2" s="234"/>
      <c r="V2" s="234"/>
      <c r="AT2" s="17" t="s">
        <v>95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99"/>
      <c r="J3" s="19"/>
      <c r="K3" s="19"/>
      <c r="L3" s="20"/>
      <c r="AT3" s="17" t="s">
        <v>84</v>
      </c>
    </row>
    <row r="4" spans="1:46" s="1" customFormat="1" ht="24.95" customHeight="1">
      <c r="B4" s="20"/>
      <c r="D4" s="21" t="s">
        <v>96</v>
      </c>
      <c r="I4" s="98"/>
      <c r="L4" s="20"/>
      <c r="M4" s="100" t="s">
        <v>10</v>
      </c>
      <c r="AT4" s="17" t="s">
        <v>3</v>
      </c>
    </row>
    <row r="5" spans="1:46" s="1" customFormat="1" ht="6.95" customHeight="1">
      <c r="B5" s="20"/>
      <c r="I5" s="98"/>
      <c r="L5" s="20"/>
    </row>
    <row r="6" spans="1:46" s="1" customFormat="1" ht="12" customHeight="1">
      <c r="B6" s="20"/>
      <c r="D6" s="27" t="s">
        <v>16</v>
      </c>
      <c r="I6" s="98"/>
      <c r="L6" s="20"/>
    </row>
    <row r="7" spans="1:46" s="1" customFormat="1" ht="16.5" customHeight="1">
      <c r="B7" s="20"/>
      <c r="E7" s="273" t="str">
        <f>'Rekapitulace stavby'!K6</f>
        <v>ZŠ ČSA - Oprava sociálního zařízení</v>
      </c>
      <c r="F7" s="274"/>
      <c r="G7" s="274"/>
      <c r="H7" s="274"/>
      <c r="I7" s="98"/>
      <c r="L7" s="20"/>
    </row>
    <row r="8" spans="1:46" s="1" customFormat="1" ht="12" customHeight="1">
      <c r="B8" s="20"/>
      <c r="D8" s="27" t="s">
        <v>97</v>
      </c>
      <c r="I8" s="98"/>
      <c r="L8" s="20"/>
    </row>
    <row r="9" spans="1:46" s="2" customFormat="1" ht="16.5" customHeight="1">
      <c r="A9" s="32"/>
      <c r="B9" s="33"/>
      <c r="C9" s="32"/>
      <c r="D9" s="32"/>
      <c r="E9" s="273" t="s">
        <v>98</v>
      </c>
      <c r="F9" s="272"/>
      <c r="G9" s="272"/>
      <c r="H9" s="272"/>
      <c r="I9" s="101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3"/>
      <c r="C10" s="32"/>
      <c r="D10" s="27" t="s">
        <v>99</v>
      </c>
      <c r="E10" s="32"/>
      <c r="F10" s="32"/>
      <c r="G10" s="32"/>
      <c r="H10" s="32"/>
      <c r="I10" s="101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3"/>
      <c r="C11" s="32"/>
      <c r="D11" s="32"/>
      <c r="E11" s="241" t="s">
        <v>885</v>
      </c>
      <c r="F11" s="272"/>
      <c r="G11" s="272"/>
      <c r="H11" s="272"/>
      <c r="I11" s="101"/>
      <c r="J11" s="32"/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>
      <c r="A12" s="32"/>
      <c r="B12" s="33"/>
      <c r="C12" s="32"/>
      <c r="D12" s="32"/>
      <c r="E12" s="32"/>
      <c r="F12" s="32"/>
      <c r="G12" s="32"/>
      <c r="H12" s="32"/>
      <c r="I12" s="101"/>
      <c r="J12" s="32"/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3"/>
      <c r="C13" s="32"/>
      <c r="D13" s="27" t="s">
        <v>18</v>
      </c>
      <c r="E13" s="32"/>
      <c r="F13" s="25" t="s">
        <v>1</v>
      </c>
      <c r="G13" s="32"/>
      <c r="H13" s="32"/>
      <c r="I13" s="102" t="s">
        <v>19</v>
      </c>
      <c r="J13" s="25" t="s">
        <v>1</v>
      </c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20</v>
      </c>
      <c r="E14" s="32"/>
      <c r="F14" s="25" t="s">
        <v>21</v>
      </c>
      <c r="G14" s="32"/>
      <c r="H14" s="32"/>
      <c r="I14" s="102" t="s">
        <v>22</v>
      </c>
      <c r="J14" s="55" t="str">
        <f>'Rekapitulace stavby'!AN8</f>
        <v>2. 1. 2020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3"/>
      <c r="C15" s="32"/>
      <c r="D15" s="32"/>
      <c r="E15" s="32"/>
      <c r="F15" s="32"/>
      <c r="G15" s="32"/>
      <c r="H15" s="32"/>
      <c r="I15" s="101"/>
      <c r="J15" s="32"/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3"/>
      <c r="C16" s="32"/>
      <c r="D16" s="27" t="s">
        <v>24</v>
      </c>
      <c r="E16" s="32"/>
      <c r="F16" s="32"/>
      <c r="G16" s="32"/>
      <c r="H16" s="32"/>
      <c r="I16" s="102" t="s">
        <v>25</v>
      </c>
      <c r="J16" s="25" t="s">
        <v>1</v>
      </c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3"/>
      <c r="C17" s="32"/>
      <c r="D17" s="32"/>
      <c r="E17" s="25" t="s">
        <v>26</v>
      </c>
      <c r="F17" s="32"/>
      <c r="G17" s="32"/>
      <c r="H17" s="32"/>
      <c r="I17" s="102" t="s">
        <v>27</v>
      </c>
      <c r="J17" s="25" t="s">
        <v>1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3"/>
      <c r="C18" s="32"/>
      <c r="D18" s="32"/>
      <c r="E18" s="32"/>
      <c r="F18" s="32"/>
      <c r="G18" s="32"/>
      <c r="H18" s="32"/>
      <c r="I18" s="101"/>
      <c r="J18" s="32"/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3"/>
      <c r="C19" s="32"/>
      <c r="D19" s="27" t="s">
        <v>28</v>
      </c>
      <c r="E19" s="32"/>
      <c r="F19" s="32"/>
      <c r="G19" s="32"/>
      <c r="H19" s="32"/>
      <c r="I19" s="102" t="s">
        <v>25</v>
      </c>
      <c r="J19" s="28" t="str">
        <f>'Rekapitulace stavby'!AN13</f>
        <v>Vyplň údaj</v>
      </c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3"/>
      <c r="C20" s="32"/>
      <c r="D20" s="32"/>
      <c r="E20" s="275" t="str">
        <f>'Rekapitulace stavby'!E14</f>
        <v>Vyplň údaj</v>
      </c>
      <c r="F20" s="244"/>
      <c r="G20" s="244"/>
      <c r="H20" s="244"/>
      <c r="I20" s="102" t="s">
        <v>27</v>
      </c>
      <c r="J20" s="28" t="str">
        <f>'Rekapitulace stavby'!AN14</f>
        <v>Vyplň údaj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3"/>
      <c r="C21" s="32"/>
      <c r="D21" s="32"/>
      <c r="E21" s="32"/>
      <c r="F21" s="32"/>
      <c r="G21" s="32"/>
      <c r="H21" s="32"/>
      <c r="I21" s="101"/>
      <c r="J21" s="32"/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3"/>
      <c r="C22" s="32"/>
      <c r="D22" s="27" t="s">
        <v>30</v>
      </c>
      <c r="E22" s="32"/>
      <c r="F22" s="32"/>
      <c r="G22" s="32"/>
      <c r="H22" s="32"/>
      <c r="I22" s="102" t="s">
        <v>25</v>
      </c>
      <c r="J22" s="25" t="s">
        <v>1</v>
      </c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3"/>
      <c r="C23" s="32"/>
      <c r="D23" s="32"/>
      <c r="E23" s="25" t="s">
        <v>31</v>
      </c>
      <c r="F23" s="32"/>
      <c r="G23" s="32"/>
      <c r="H23" s="32"/>
      <c r="I23" s="102" t="s">
        <v>27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3"/>
      <c r="C24" s="32"/>
      <c r="D24" s="32"/>
      <c r="E24" s="32"/>
      <c r="F24" s="32"/>
      <c r="G24" s="32"/>
      <c r="H24" s="32"/>
      <c r="I24" s="101"/>
      <c r="J24" s="32"/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3"/>
      <c r="C25" s="32"/>
      <c r="D25" s="27" t="s">
        <v>33</v>
      </c>
      <c r="E25" s="32"/>
      <c r="F25" s="32"/>
      <c r="G25" s="32"/>
      <c r="H25" s="32"/>
      <c r="I25" s="102" t="s">
        <v>25</v>
      </c>
      <c r="J25" s="25" t="str">
        <f>IF('Rekapitulace stavby'!AN19="","",'Rekapitulace stavby'!AN19)</f>
        <v/>
      </c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3"/>
      <c r="C26" s="32"/>
      <c r="D26" s="32"/>
      <c r="E26" s="25" t="str">
        <f>IF('Rekapitulace stavby'!E20="","",'Rekapitulace stavby'!E20)</f>
        <v xml:space="preserve"> </v>
      </c>
      <c r="F26" s="32"/>
      <c r="G26" s="32"/>
      <c r="H26" s="32"/>
      <c r="I26" s="102" t="s">
        <v>27</v>
      </c>
      <c r="J26" s="25" t="str">
        <f>IF('Rekapitulace stavby'!AN20="","",'Rekapitulace stavby'!AN20)</f>
        <v/>
      </c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101"/>
      <c r="J27" s="32"/>
      <c r="K27" s="32"/>
      <c r="L27" s="4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3"/>
      <c r="C28" s="32"/>
      <c r="D28" s="27" t="s">
        <v>34</v>
      </c>
      <c r="E28" s="32"/>
      <c r="F28" s="32"/>
      <c r="G28" s="32"/>
      <c r="H28" s="32"/>
      <c r="I28" s="101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103"/>
      <c r="B29" s="104"/>
      <c r="C29" s="103"/>
      <c r="D29" s="103"/>
      <c r="E29" s="248" t="s">
        <v>1</v>
      </c>
      <c r="F29" s="248"/>
      <c r="G29" s="248"/>
      <c r="H29" s="248"/>
      <c r="I29" s="105"/>
      <c r="J29" s="103"/>
      <c r="K29" s="103"/>
      <c r="L29" s="106"/>
      <c r="S29" s="103"/>
      <c r="T29" s="103"/>
      <c r="U29" s="103"/>
      <c r="V29" s="103"/>
      <c r="W29" s="103"/>
      <c r="X29" s="103"/>
      <c r="Y29" s="103"/>
      <c r="Z29" s="103"/>
      <c r="AA29" s="103"/>
      <c r="AB29" s="103"/>
      <c r="AC29" s="103"/>
      <c r="AD29" s="103"/>
      <c r="AE29" s="103"/>
    </row>
    <row r="30" spans="1:31" s="2" customFormat="1" ht="6.95" customHeight="1">
      <c r="A30" s="32"/>
      <c r="B30" s="33"/>
      <c r="C30" s="32"/>
      <c r="D30" s="32"/>
      <c r="E30" s="32"/>
      <c r="F30" s="32"/>
      <c r="G30" s="32"/>
      <c r="H30" s="32"/>
      <c r="I30" s="101"/>
      <c r="J30" s="32"/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107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3"/>
      <c r="C32" s="32"/>
      <c r="D32" s="108" t="s">
        <v>35</v>
      </c>
      <c r="E32" s="32"/>
      <c r="F32" s="32"/>
      <c r="G32" s="32"/>
      <c r="H32" s="32"/>
      <c r="I32" s="101"/>
      <c r="J32" s="71">
        <f>ROUND(J122, 2)</f>
        <v>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3"/>
      <c r="C33" s="32"/>
      <c r="D33" s="66"/>
      <c r="E33" s="66"/>
      <c r="F33" s="66"/>
      <c r="G33" s="66"/>
      <c r="H33" s="66"/>
      <c r="I33" s="107"/>
      <c r="J33" s="66"/>
      <c r="K33" s="66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32"/>
      <c r="F34" s="36" t="s">
        <v>37</v>
      </c>
      <c r="G34" s="32"/>
      <c r="H34" s="32"/>
      <c r="I34" s="109" t="s">
        <v>36</v>
      </c>
      <c r="J34" s="36" t="s">
        <v>38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3"/>
      <c r="C35" s="32"/>
      <c r="D35" s="110" t="s">
        <v>39</v>
      </c>
      <c r="E35" s="27" t="s">
        <v>40</v>
      </c>
      <c r="F35" s="111">
        <f>ROUND((SUM(BE122:BE150)),  2)</f>
        <v>0</v>
      </c>
      <c r="G35" s="32"/>
      <c r="H35" s="32"/>
      <c r="I35" s="112">
        <v>0.21</v>
      </c>
      <c r="J35" s="111">
        <f>ROUND(((SUM(BE122:BE150))*I35),  2)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3"/>
      <c r="C36" s="32"/>
      <c r="D36" s="32"/>
      <c r="E36" s="27" t="s">
        <v>41</v>
      </c>
      <c r="F36" s="111">
        <f>ROUND((SUM(BF122:BF150)),  2)</f>
        <v>0</v>
      </c>
      <c r="G36" s="32"/>
      <c r="H36" s="32"/>
      <c r="I36" s="112">
        <v>0.15</v>
      </c>
      <c r="J36" s="111">
        <f>ROUND(((SUM(BF122:BF150))*I36),  2)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42</v>
      </c>
      <c r="F37" s="111">
        <f>ROUND((SUM(BG122:BG150)),  2)</f>
        <v>0</v>
      </c>
      <c r="G37" s="32"/>
      <c r="H37" s="32"/>
      <c r="I37" s="112">
        <v>0.21</v>
      </c>
      <c r="J37" s="111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3"/>
      <c r="C38" s="32"/>
      <c r="D38" s="32"/>
      <c r="E38" s="27" t="s">
        <v>43</v>
      </c>
      <c r="F38" s="111">
        <f>ROUND((SUM(BH122:BH150)),  2)</f>
        <v>0</v>
      </c>
      <c r="G38" s="32"/>
      <c r="H38" s="32"/>
      <c r="I38" s="112">
        <v>0.15</v>
      </c>
      <c r="J38" s="111">
        <f>0</f>
        <v>0</v>
      </c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3"/>
      <c r="C39" s="32"/>
      <c r="D39" s="32"/>
      <c r="E39" s="27" t="s">
        <v>44</v>
      </c>
      <c r="F39" s="111">
        <f>ROUND((SUM(BI122:BI150)),  2)</f>
        <v>0</v>
      </c>
      <c r="G39" s="32"/>
      <c r="H39" s="32"/>
      <c r="I39" s="112">
        <v>0</v>
      </c>
      <c r="J39" s="111">
        <f>0</f>
        <v>0</v>
      </c>
      <c r="K39" s="32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3"/>
      <c r="C40" s="32"/>
      <c r="D40" s="32"/>
      <c r="E40" s="32"/>
      <c r="F40" s="32"/>
      <c r="G40" s="32"/>
      <c r="H40" s="32"/>
      <c r="I40" s="101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3"/>
      <c r="C41" s="113"/>
      <c r="D41" s="114" t="s">
        <v>45</v>
      </c>
      <c r="E41" s="60"/>
      <c r="F41" s="60"/>
      <c r="G41" s="115" t="s">
        <v>46</v>
      </c>
      <c r="H41" s="116" t="s">
        <v>47</v>
      </c>
      <c r="I41" s="117"/>
      <c r="J41" s="118">
        <f>SUM(J32:J39)</f>
        <v>0</v>
      </c>
      <c r="K41" s="119"/>
      <c r="L41" s="4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3"/>
      <c r="C42" s="32"/>
      <c r="D42" s="32"/>
      <c r="E42" s="32"/>
      <c r="F42" s="32"/>
      <c r="G42" s="32"/>
      <c r="H42" s="32"/>
      <c r="I42" s="101"/>
      <c r="J42" s="32"/>
      <c r="K42" s="32"/>
      <c r="L42" s="4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20"/>
      <c r="I43" s="98"/>
      <c r="L43" s="20"/>
    </row>
    <row r="44" spans="1:31" s="1" customFormat="1" ht="14.45" customHeight="1">
      <c r="B44" s="20"/>
      <c r="I44" s="98"/>
      <c r="L44" s="20"/>
    </row>
    <row r="45" spans="1:31" s="1" customFormat="1" ht="14.45" customHeight="1">
      <c r="B45" s="20"/>
      <c r="I45" s="98"/>
      <c r="L45" s="20"/>
    </row>
    <row r="46" spans="1:31" s="1" customFormat="1" ht="14.45" customHeight="1">
      <c r="B46" s="20"/>
      <c r="I46" s="98"/>
      <c r="L46" s="20"/>
    </row>
    <row r="47" spans="1:31" s="1" customFormat="1" ht="14.45" customHeight="1">
      <c r="B47" s="20"/>
      <c r="I47" s="98"/>
      <c r="L47" s="20"/>
    </row>
    <row r="48" spans="1:31" s="1" customFormat="1" ht="14.45" customHeight="1">
      <c r="B48" s="20"/>
      <c r="I48" s="98"/>
      <c r="L48" s="20"/>
    </row>
    <row r="49" spans="1:31" s="1" customFormat="1" ht="14.45" customHeight="1">
      <c r="B49" s="20"/>
      <c r="I49" s="98"/>
      <c r="L49" s="20"/>
    </row>
    <row r="50" spans="1:31" s="2" customFormat="1" ht="14.45" customHeight="1">
      <c r="B50" s="42"/>
      <c r="D50" s="43" t="s">
        <v>48</v>
      </c>
      <c r="E50" s="44"/>
      <c r="F50" s="44"/>
      <c r="G50" s="43" t="s">
        <v>49</v>
      </c>
      <c r="H50" s="44"/>
      <c r="I50" s="120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50</v>
      </c>
      <c r="E61" s="35"/>
      <c r="F61" s="121" t="s">
        <v>51</v>
      </c>
      <c r="G61" s="45" t="s">
        <v>50</v>
      </c>
      <c r="H61" s="35"/>
      <c r="I61" s="122"/>
      <c r="J61" s="123" t="s">
        <v>51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52</v>
      </c>
      <c r="E65" s="46"/>
      <c r="F65" s="46"/>
      <c r="G65" s="43" t="s">
        <v>53</v>
      </c>
      <c r="H65" s="46"/>
      <c r="I65" s="124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50</v>
      </c>
      <c r="E76" s="35"/>
      <c r="F76" s="121" t="s">
        <v>51</v>
      </c>
      <c r="G76" s="45" t="s">
        <v>50</v>
      </c>
      <c r="H76" s="35"/>
      <c r="I76" s="122"/>
      <c r="J76" s="123" t="s">
        <v>51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125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3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126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31" s="2" customFormat="1" ht="24.95" customHeight="1">
      <c r="A82" s="32"/>
      <c r="B82" s="33"/>
      <c r="C82" s="21" t="s">
        <v>101</v>
      </c>
      <c r="D82" s="32"/>
      <c r="E82" s="32"/>
      <c r="F82" s="32"/>
      <c r="G82" s="32"/>
      <c r="H82" s="32"/>
      <c r="I82" s="101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101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101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16.5" customHeight="1">
      <c r="A85" s="32"/>
      <c r="B85" s="33"/>
      <c r="C85" s="32"/>
      <c r="D85" s="32"/>
      <c r="E85" s="273" t="str">
        <f>E7</f>
        <v>ZŠ ČSA - Oprava sociálního zařízení</v>
      </c>
      <c r="F85" s="274"/>
      <c r="G85" s="274"/>
      <c r="H85" s="274"/>
      <c r="I85" s="101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1" customFormat="1" ht="12" customHeight="1">
      <c r="B86" s="20"/>
      <c r="C86" s="27" t="s">
        <v>97</v>
      </c>
      <c r="I86" s="98"/>
      <c r="L86" s="20"/>
    </row>
    <row r="87" spans="1:31" s="2" customFormat="1" ht="16.5" customHeight="1">
      <c r="A87" s="32"/>
      <c r="B87" s="33"/>
      <c r="C87" s="32"/>
      <c r="D87" s="32"/>
      <c r="E87" s="273" t="s">
        <v>98</v>
      </c>
      <c r="F87" s="272"/>
      <c r="G87" s="272"/>
      <c r="H87" s="272"/>
      <c r="I87" s="101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2" customHeight="1">
      <c r="A88" s="32"/>
      <c r="B88" s="33"/>
      <c r="C88" s="27" t="s">
        <v>99</v>
      </c>
      <c r="D88" s="32"/>
      <c r="E88" s="32"/>
      <c r="F88" s="32"/>
      <c r="G88" s="32"/>
      <c r="H88" s="32"/>
      <c r="I88" s="101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16.5" customHeight="1">
      <c r="A89" s="32"/>
      <c r="B89" s="33"/>
      <c r="C89" s="32"/>
      <c r="D89" s="32"/>
      <c r="E89" s="241" t="str">
        <f>E11</f>
        <v>003 - Ostatní a vedlejší náklady</v>
      </c>
      <c r="F89" s="272"/>
      <c r="G89" s="272"/>
      <c r="H89" s="272"/>
      <c r="I89" s="101"/>
      <c r="J89" s="32"/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101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" customHeight="1">
      <c r="A91" s="32"/>
      <c r="B91" s="33"/>
      <c r="C91" s="27" t="s">
        <v>20</v>
      </c>
      <c r="D91" s="32"/>
      <c r="E91" s="32"/>
      <c r="F91" s="25" t="str">
        <f>F14</f>
        <v xml:space="preserve"> </v>
      </c>
      <c r="G91" s="32"/>
      <c r="H91" s="32"/>
      <c r="I91" s="102" t="s">
        <v>22</v>
      </c>
      <c r="J91" s="55" t="str">
        <f>IF(J14="","",J14)</f>
        <v>2. 1. 2020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6.95" customHeight="1">
      <c r="A92" s="32"/>
      <c r="B92" s="33"/>
      <c r="C92" s="32"/>
      <c r="D92" s="32"/>
      <c r="E92" s="32"/>
      <c r="F92" s="32"/>
      <c r="G92" s="32"/>
      <c r="H92" s="32"/>
      <c r="I92" s="101"/>
      <c r="J92" s="32"/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15.2" customHeight="1">
      <c r="A93" s="32"/>
      <c r="B93" s="33"/>
      <c r="C93" s="27" t="s">
        <v>24</v>
      </c>
      <c r="D93" s="32"/>
      <c r="E93" s="32"/>
      <c r="F93" s="25" t="str">
        <f>E17</f>
        <v>Město Bohumín</v>
      </c>
      <c r="G93" s="32"/>
      <c r="H93" s="32"/>
      <c r="I93" s="102" t="s">
        <v>30</v>
      </c>
      <c r="J93" s="30" t="str">
        <f>E23</f>
        <v>RP Projekt s.r.o.</v>
      </c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15.2" customHeight="1">
      <c r="A94" s="32"/>
      <c r="B94" s="33"/>
      <c r="C94" s="27" t="s">
        <v>28</v>
      </c>
      <c r="D94" s="32"/>
      <c r="E94" s="32"/>
      <c r="F94" s="25" t="str">
        <f>IF(E20="","",E20)</f>
        <v>Vyplň údaj</v>
      </c>
      <c r="G94" s="32"/>
      <c r="H94" s="32"/>
      <c r="I94" s="102" t="s">
        <v>33</v>
      </c>
      <c r="J94" s="30" t="str">
        <f>E26</f>
        <v xml:space="preserve"> </v>
      </c>
      <c r="K94" s="32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101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29.25" customHeight="1">
      <c r="A96" s="32"/>
      <c r="B96" s="33"/>
      <c r="C96" s="127" t="s">
        <v>102</v>
      </c>
      <c r="D96" s="113"/>
      <c r="E96" s="113"/>
      <c r="F96" s="113"/>
      <c r="G96" s="113"/>
      <c r="H96" s="113"/>
      <c r="I96" s="128"/>
      <c r="J96" s="129" t="s">
        <v>103</v>
      </c>
      <c r="K96" s="113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47" s="2" customFormat="1" ht="10.35" customHeight="1">
      <c r="A97" s="32"/>
      <c r="B97" s="33"/>
      <c r="C97" s="32"/>
      <c r="D97" s="32"/>
      <c r="E97" s="32"/>
      <c r="F97" s="32"/>
      <c r="G97" s="32"/>
      <c r="H97" s="32"/>
      <c r="I97" s="101"/>
      <c r="J97" s="32"/>
      <c r="K97" s="32"/>
      <c r="L97" s="4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47" s="2" customFormat="1" ht="22.9" customHeight="1">
      <c r="A98" s="32"/>
      <c r="B98" s="33"/>
      <c r="C98" s="130" t="s">
        <v>104</v>
      </c>
      <c r="D98" s="32"/>
      <c r="E98" s="32"/>
      <c r="F98" s="32"/>
      <c r="G98" s="32"/>
      <c r="H98" s="32"/>
      <c r="I98" s="101"/>
      <c r="J98" s="71">
        <f>J122</f>
        <v>0</v>
      </c>
      <c r="K98" s="32"/>
      <c r="L98" s="4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7" t="s">
        <v>105</v>
      </c>
    </row>
    <row r="99" spans="1:47" s="9" customFormat="1" ht="24.95" customHeight="1">
      <c r="B99" s="131"/>
      <c r="D99" s="132" t="s">
        <v>886</v>
      </c>
      <c r="E99" s="133"/>
      <c r="F99" s="133"/>
      <c r="G99" s="133"/>
      <c r="H99" s="133"/>
      <c r="I99" s="134"/>
      <c r="J99" s="135">
        <f>J123</f>
        <v>0</v>
      </c>
      <c r="L99" s="131"/>
    </row>
    <row r="100" spans="1:47" s="10" customFormat="1" ht="19.899999999999999" customHeight="1">
      <c r="B100" s="136"/>
      <c r="D100" s="137" t="s">
        <v>887</v>
      </c>
      <c r="E100" s="138"/>
      <c r="F100" s="138"/>
      <c r="G100" s="138"/>
      <c r="H100" s="138"/>
      <c r="I100" s="139"/>
      <c r="J100" s="140">
        <f>J124</f>
        <v>0</v>
      </c>
      <c r="L100" s="136"/>
    </row>
    <row r="101" spans="1:47" s="2" customFormat="1" ht="21.75" customHeight="1">
      <c r="A101" s="32"/>
      <c r="B101" s="33"/>
      <c r="C101" s="32"/>
      <c r="D101" s="32"/>
      <c r="E101" s="32"/>
      <c r="F101" s="32"/>
      <c r="G101" s="32"/>
      <c r="H101" s="32"/>
      <c r="I101" s="101"/>
      <c r="J101" s="32"/>
      <c r="K101" s="32"/>
      <c r="L101" s="42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2" spans="1:47" s="2" customFormat="1" ht="6.95" customHeight="1">
      <c r="A102" s="32"/>
      <c r="B102" s="47"/>
      <c r="C102" s="48"/>
      <c r="D102" s="48"/>
      <c r="E102" s="48"/>
      <c r="F102" s="48"/>
      <c r="G102" s="48"/>
      <c r="H102" s="48"/>
      <c r="I102" s="125"/>
      <c r="J102" s="48"/>
      <c r="K102" s="48"/>
      <c r="L102" s="4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6" spans="1:47" s="2" customFormat="1" ht="6.95" customHeight="1">
      <c r="A106" s="32"/>
      <c r="B106" s="49"/>
      <c r="C106" s="50"/>
      <c r="D106" s="50"/>
      <c r="E106" s="50"/>
      <c r="F106" s="50"/>
      <c r="G106" s="50"/>
      <c r="H106" s="50"/>
      <c r="I106" s="126"/>
      <c r="J106" s="50"/>
      <c r="K106" s="50"/>
      <c r="L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47" s="2" customFormat="1" ht="24.95" customHeight="1">
      <c r="A107" s="32"/>
      <c r="B107" s="33"/>
      <c r="C107" s="21" t="s">
        <v>122</v>
      </c>
      <c r="D107" s="32"/>
      <c r="E107" s="32"/>
      <c r="F107" s="32"/>
      <c r="G107" s="32"/>
      <c r="H107" s="32"/>
      <c r="I107" s="101"/>
      <c r="J107" s="32"/>
      <c r="K107" s="32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47" s="2" customFormat="1" ht="6.95" customHeight="1">
      <c r="A108" s="32"/>
      <c r="B108" s="33"/>
      <c r="C108" s="32"/>
      <c r="D108" s="32"/>
      <c r="E108" s="32"/>
      <c r="F108" s="32"/>
      <c r="G108" s="32"/>
      <c r="H108" s="32"/>
      <c r="I108" s="101"/>
      <c r="J108" s="32"/>
      <c r="K108" s="32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47" s="2" customFormat="1" ht="12" customHeight="1">
      <c r="A109" s="32"/>
      <c r="B109" s="33"/>
      <c r="C109" s="27" t="s">
        <v>16</v>
      </c>
      <c r="D109" s="32"/>
      <c r="E109" s="32"/>
      <c r="F109" s="32"/>
      <c r="G109" s="32"/>
      <c r="H109" s="32"/>
      <c r="I109" s="101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47" s="2" customFormat="1" ht="16.5" customHeight="1">
      <c r="A110" s="32"/>
      <c r="B110" s="33"/>
      <c r="C110" s="32"/>
      <c r="D110" s="32"/>
      <c r="E110" s="273" t="str">
        <f>E7</f>
        <v>ZŠ ČSA - Oprava sociálního zařízení</v>
      </c>
      <c r="F110" s="274"/>
      <c r="G110" s="274"/>
      <c r="H110" s="274"/>
      <c r="I110" s="101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47" s="1" customFormat="1" ht="12" customHeight="1">
      <c r="B111" s="20"/>
      <c r="C111" s="27" t="s">
        <v>97</v>
      </c>
      <c r="I111" s="98"/>
      <c r="L111" s="20"/>
    </row>
    <row r="112" spans="1:47" s="2" customFormat="1" ht="16.5" customHeight="1">
      <c r="A112" s="32"/>
      <c r="B112" s="33"/>
      <c r="C112" s="32"/>
      <c r="D112" s="32"/>
      <c r="E112" s="273" t="s">
        <v>98</v>
      </c>
      <c r="F112" s="272"/>
      <c r="G112" s="272"/>
      <c r="H112" s="272"/>
      <c r="I112" s="101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>
      <c r="A113" s="32"/>
      <c r="B113" s="33"/>
      <c r="C113" s="27" t="s">
        <v>99</v>
      </c>
      <c r="D113" s="32"/>
      <c r="E113" s="32"/>
      <c r="F113" s="32"/>
      <c r="G113" s="32"/>
      <c r="H113" s="32"/>
      <c r="I113" s="101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6.5" customHeight="1">
      <c r="A114" s="32"/>
      <c r="B114" s="33"/>
      <c r="C114" s="32"/>
      <c r="D114" s="32"/>
      <c r="E114" s="241" t="str">
        <f>E11</f>
        <v>003 - Ostatní a vedlejší náklady</v>
      </c>
      <c r="F114" s="272"/>
      <c r="G114" s="272"/>
      <c r="H114" s="272"/>
      <c r="I114" s="101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6.95" customHeight="1">
      <c r="A115" s="32"/>
      <c r="B115" s="33"/>
      <c r="C115" s="32"/>
      <c r="D115" s="32"/>
      <c r="E115" s="32"/>
      <c r="F115" s="32"/>
      <c r="G115" s="32"/>
      <c r="H115" s="32"/>
      <c r="I115" s="101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2" customHeight="1">
      <c r="A116" s="32"/>
      <c r="B116" s="33"/>
      <c r="C116" s="27" t="s">
        <v>20</v>
      </c>
      <c r="D116" s="32"/>
      <c r="E116" s="32"/>
      <c r="F116" s="25" t="str">
        <f>F14</f>
        <v xml:space="preserve"> </v>
      </c>
      <c r="G116" s="32"/>
      <c r="H116" s="32"/>
      <c r="I116" s="102" t="s">
        <v>22</v>
      </c>
      <c r="J116" s="55" t="str">
        <f>IF(J14="","",J14)</f>
        <v>2. 1. 2020</v>
      </c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6.95" customHeight="1">
      <c r="A117" s="32"/>
      <c r="B117" s="33"/>
      <c r="C117" s="32"/>
      <c r="D117" s="32"/>
      <c r="E117" s="32"/>
      <c r="F117" s="32"/>
      <c r="G117" s="32"/>
      <c r="H117" s="32"/>
      <c r="I117" s="101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5.2" customHeight="1">
      <c r="A118" s="32"/>
      <c r="B118" s="33"/>
      <c r="C118" s="27" t="s">
        <v>24</v>
      </c>
      <c r="D118" s="32"/>
      <c r="E118" s="32"/>
      <c r="F118" s="25" t="str">
        <f>E17</f>
        <v>Město Bohumín</v>
      </c>
      <c r="G118" s="32"/>
      <c r="H118" s="32"/>
      <c r="I118" s="102" t="s">
        <v>30</v>
      </c>
      <c r="J118" s="30" t="str">
        <f>E23</f>
        <v>RP Projekt s.r.o.</v>
      </c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5.2" customHeight="1">
      <c r="A119" s="32"/>
      <c r="B119" s="33"/>
      <c r="C119" s="27" t="s">
        <v>28</v>
      </c>
      <c r="D119" s="32"/>
      <c r="E119" s="32"/>
      <c r="F119" s="25" t="str">
        <f>IF(E20="","",E20)</f>
        <v>Vyplň údaj</v>
      </c>
      <c r="G119" s="32"/>
      <c r="H119" s="32"/>
      <c r="I119" s="102" t="s">
        <v>33</v>
      </c>
      <c r="J119" s="30" t="str">
        <f>E26</f>
        <v xml:space="preserve"> </v>
      </c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10.35" customHeight="1">
      <c r="A120" s="32"/>
      <c r="B120" s="33"/>
      <c r="C120" s="32"/>
      <c r="D120" s="32"/>
      <c r="E120" s="32"/>
      <c r="F120" s="32"/>
      <c r="G120" s="32"/>
      <c r="H120" s="32"/>
      <c r="I120" s="101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11" customFormat="1" ht="29.25" customHeight="1">
      <c r="A121" s="141"/>
      <c r="B121" s="142"/>
      <c r="C121" s="143" t="s">
        <v>123</v>
      </c>
      <c r="D121" s="144" t="s">
        <v>60</v>
      </c>
      <c r="E121" s="144" t="s">
        <v>56</v>
      </c>
      <c r="F121" s="144" t="s">
        <v>57</v>
      </c>
      <c r="G121" s="144" t="s">
        <v>124</v>
      </c>
      <c r="H121" s="144" t="s">
        <v>125</v>
      </c>
      <c r="I121" s="145" t="s">
        <v>126</v>
      </c>
      <c r="J121" s="144" t="s">
        <v>103</v>
      </c>
      <c r="K121" s="146" t="s">
        <v>127</v>
      </c>
      <c r="L121" s="147"/>
      <c r="M121" s="62" t="s">
        <v>1</v>
      </c>
      <c r="N121" s="63" t="s">
        <v>39</v>
      </c>
      <c r="O121" s="63" t="s">
        <v>128</v>
      </c>
      <c r="P121" s="63" t="s">
        <v>129</v>
      </c>
      <c r="Q121" s="63" t="s">
        <v>130</v>
      </c>
      <c r="R121" s="63" t="s">
        <v>131</v>
      </c>
      <c r="S121" s="63" t="s">
        <v>132</v>
      </c>
      <c r="T121" s="64" t="s">
        <v>133</v>
      </c>
      <c r="U121" s="141"/>
      <c r="V121" s="141"/>
      <c r="W121" s="141"/>
      <c r="X121" s="141"/>
      <c r="Y121" s="141"/>
      <c r="Z121" s="141"/>
      <c r="AA121" s="141"/>
      <c r="AB121" s="141"/>
      <c r="AC121" s="141"/>
      <c r="AD121" s="141"/>
      <c r="AE121" s="141"/>
    </row>
    <row r="122" spans="1:65" s="2" customFormat="1" ht="22.9" customHeight="1">
      <c r="A122" s="32"/>
      <c r="B122" s="33"/>
      <c r="C122" s="69" t="s">
        <v>134</v>
      </c>
      <c r="D122" s="32"/>
      <c r="E122" s="32"/>
      <c r="F122" s="32"/>
      <c r="G122" s="32"/>
      <c r="H122" s="32"/>
      <c r="I122" s="101"/>
      <c r="J122" s="148">
        <f>BK122</f>
        <v>0</v>
      </c>
      <c r="K122" s="32"/>
      <c r="L122" s="33"/>
      <c r="M122" s="65"/>
      <c r="N122" s="56"/>
      <c r="O122" s="66"/>
      <c r="P122" s="149">
        <f>P123</f>
        <v>0</v>
      </c>
      <c r="Q122" s="66"/>
      <c r="R122" s="149">
        <f>R123</f>
        <v>0</v>
      </c>
      <c r="S122" s="66"/>
      <c r="T122" s="150">
        <f>T123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7" t="s">
        <v>74</v>
      </c>
      <c r="AU122" s="17" t="s">
        <v>105</v>
      </c>
      <c r="BK122" s="151">
        <f>BK123</f>
        <v>0</v>
      </c>
    </row>
    <row r="123" spans="1:65" s="12" customFormat="1" ht="25.9" customHeight="1">
      <c r="B123" s="152"/>
      <c r="D123" s="153" t="s">
        <v>74</v>
      </c>
      <c r="E123" s="154" t="s">
        <v>888</v>
      </c>
      <c r="F123" s="154" t="s">
        <v>562</v>
      </c>
      <c r="I123" s="155"/>
      <c r="J123" s="156">
        <f>BK123</f>
        <v>0</v>
      </c>
      <c r="L123" s="152"/>
      <c r="M123" s="157"/>
      <c r="N123" s="158"/>
      <c r="O123" s="158"/>
      <c r="P123" s="159">
        <f>P124</f>
        <v>0</v>
      </c>
      <c r="Q123" s="158"/>
      <c r="R123" s="159">
        <f>R124</f>
        <v>0</v>
      </c>
      <c r="S123" s="158"/>
      <c r="T123" s="160">
        <f>T124</f>
        <v>0</v>
      </c>
      <c r="AR123" s="153" t="s">
        <v>145</v>
      </c>
      <c r="AT123" s="161" t="s">
        <v>74</v>
      </c>
      <c r="AU123" s="161" t="s">
        <v>75</v>
      </c>
      <c r="AY123" s="153" t="s">
        <v>137</v>
      </c>
      <c r="BK123" s="162">
        <f>BK124</f>
        <v>0</v>
      </c>
    </row>
    <row r="124" spans="1:65" s="12" customFormat="1" ht="22.9" customHeight="1">
      <c r="B124" s="152"/>
      <c r="D124" s="153" t="s">
        <v>74</v>
      </c>
      <c r="E124" s="163" t="s">
        <v>889</v>
      </c>
      <c r="F124" s="163" t="s">
        <v>94</v>
      </c>
      <c r="I124" s="155"/>
      <c r="J124" s="164">
        <f>BK124</f>
        <v>0</v>
      </c>
      <c r="L124" s="152"/>
      <c r="M124" s="157"/>
      <c r="N124" s="158"/>
      <c r="O124" s="158"/>
      <c r="P124" s="159">
        <f>SUM(P125:P150)</f>
        <v>0</v>
      </c>
      <c r="Q124" s="158"/>
      <c r="R124" s="159">
        <f>SUM(R125:R150)</f>
        <v>0</v>
      </c>
      <c r="S124" s="158"/>
      <c r="T124" s="160">
        <f>SUM(T125:T150)</f>
        <v>0</v>
      </c>
      <c r="AR124" s="153" t="s">
        <v>145</v>
      </c>
      <c r="AT124" s="161" t="s">
        <v>74</v>
      </c>
      <c r="AU124" s="161" t="s">
        <v>82</v>
      </c>
      <c r="AY124" s="153" t="s">
        <v>137</v>
      </c>
      <c r="BK124" s="162">
        <f>SUM(BK125:BK150)</f>
        <v>0</v>
      </c>
    </row>
    <row r="125" spans="1:65" s="2" customFormat="1" ht="36" customHeight="1">
      <c r="A125" s="32"/>
      <c r="B125" s="165"/>
      <c r="C125" s="166" t="s">
        <v>82</v>
      </c>
      <c r="D125" s="166" t="s">
        <v>140</v>
      </c>
      <c r="E125" s="167" t="s">
        <v>890</v>
      </c>
      <c r="F125" s="168" t="s">
        <v>891</v>
      </c>
      <c r="G125" s="169" t="s">
        <v>217</v>
      </c>
      <c r="H125" s="170">
        <v>1</v>
      </c>
      <c r="I125" s="171"/>
      <c r="J125" s="172">
        <f>ROUND(I125*H125,2)</f>
        <v>0</v>
      </c>
      <c r="K125" s="168" t="s">
        <v>1</v>
      </c>
      <c r="L125" s="33"/>
      <c r="M125" s="173" t="s">
        <v>1</v>
      </c>
      <c r="N125" s="174" t="s">
        <v>40</v>
      </c>
      <c r="O125" s="58"/>
      <c r="P125" s="175">
        <f>O125*H125</f>
        <v>0</v>
      </c>
      <c r="Q125" s="175">
        <v>0</v>
      </c>
      <c r="R125" s="175">
        <f>Q125*H125</f>
        <v>0</v>
      </c>
      <c r="S125" s="175">
        <v>0</v>
      </c>
      <c r="T125" s="176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77" t="s">
        <v>557</v>
      </c>
      <c r="AT125" s="177" t="s">
        <v>140</v>
      </c>
      <c r="AU125" s="177" t="s">
        <v>84</v>
      </c>
      <c r="AY125" s="17" t="s">
        <v>137</v>
      </c>
      <c r="BE125" s="178">
        <f>IF(N125="základní",J125,0)</f>
        <v>0</v>
      </c>
      <c r="BF125" s="178">
        <f>IF(N125="snížená",J125,0)</f>
        <v>0</v>
      </c>
      <c r="BG125" s="178">
        <f>IF(N125="zákl. přenesená",J125,0)</f>
        <v>0</v>
      </c>
      <c r="BH125" s="178">
        <f>IF(N125="sníž. přenesená",J125,0)</f>
        <v>0</v>
      </c>
      <c r="BI125" s="178">
        <f>IF(N125="nulová",J125,0)</f>
        <v>0</v>
      </c>
      <c r="BJ125" s="17" t="s">
        <v>82</v>
      </c>
      <c r="BK125" s="178">
        <f>ROUND(I125*H125,2)</f>
        <v>0</v>
      </c>
      <c r="BL125" s="17" t="s">
        <v>557</v>
      </c>
      <c r="BM125" s="177" t="s">
        <v>892</v>
      </c>
    </row>
    <row r="126" spans="1:65" s="2" customFormat="1" ht="29.25">
      <c r="A126" s="32"/>
      <c r="B126" s="33"/>
      <c r="C126" s="32"/>
      <c r="D126" s="179" t="s">
        <v>147</v>
      </c>
      <c r="E126" s="32"/>
      <c r="F126" s="180" t="s">
        <v>893</v>
      </c>
      <c r="G126" s="32"/>
      <c r="H126" s="32"/>
      <c r="I126" s="101"/>
      <c r="J126" s="32"/>
      <c r="K126" s="32"/>
      <c r="L126" s="33"/>
      <c r="M126" s="181"/>
      <c r="N126" s="182"/>
      <c r="O126" s="58"/>
      <c r="P126" s="58"/>
      <c r="Q126" s="58"/>
      <c r="R126" s="58"/>
      <c r="S126" s="58"/>
      <c r="T126" s="59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T126" s="17" t="s">
        <v>147</v>
      </c>
      <c r="AU126" s="17" t="s">
        <v>84</v>
      </c>
    </row>
    <row r="127" spans="1:65" s="2" customFormat="1" ht="24" customHeight="1">
      <c r="A127" s="32"/>
      <c r="B127" s="165"/>
      <c r="C127" s="166" t="s">
        <v>84</v>
      </c>
      <c r="D127" s="166" t="s">
        <v>140</v>
      </c>
      <c r="E127" s="167" t="s">
        <v>894</v>
      </c>
      <c r="F127" s="168" t="s">
        <v>895</v>
      </c>
      <c r="G127" s="169" t="s">
        <v>217</v>
      </c>
      <c r="H127" s="170">
        <v>1</v>
      </c>
      <c r="I127" s="171"/>
      <c r="J127" s="172">
        <f>ROUND(I127*H127,2)</f>
        <v>0</v>
      </c>
      <c r="K127" s="168" t="s">
        <v>1</v>
      </c>
      <c r="L127" s="33"/>
      <c r="M127" s="173" t="s">
        <v>1</v>
      </c>
      <c r="N127" s="174" t="s">
        <v>40</v>
      </c>
      <c r="O127" s="58"/>
      <c r="P127" s="175">
        <f>O127*H127</f>
        <v>0</v>
      </c>
      <c r="Q127" s="175">
        <v>0</v>
      </c>
      <c r="R127" s="175">
        <f>Q127*H127</f>
        <v>0</v>
      </c>
      <c r="S127" s="175">
        <v>0</v>
      </c>
      <c r="T127" s="176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77" t="s">
        <v>557</v>
      </c>
      <c r="AT127" s="177" t="s">
        <v>140</v>
      </c>
      <c r="AU127" s="177" t="s">
        <v>84</v>
      </c>
      <c r="AY127" s="17" t="s">
        <v>137</v>
      </c>
      <c r="BE127" s="178">
        <f>IF(N127="základní",J127,0)</f>
        <v>0</v>
      </c>
      <c r="BF127" s="178">
        <f>IF(N127="snížená",J127,0)</f>
        <v>0</v>
      </c>
      <c r="BG127" s="178">
        <f>IF(N127="zákl. přenesená",J127,0)</f>
        <v>0</v>
      </c>
      <c r="BH127" s="178">
        <f>IF(N127="sníž. přenesená",J127,0)</f>
        <v>0</v>
      </c>
      <c r="BI127" s="178">
        <f>IF(N127="nulová",J127,0)</f>
        <v>0</v>
      </c>
      <c r="BJ127" s="17" t="s">
        <v>82</v>
      </c>
      <c r="BK127" s="178">
        <f>ROUND(I127*H127,2)</f>
        <v>0</v>
      </c>
      <c r="BL127" s="17" t="s">
        <v>557</v>
      </c>
      <c r="BM127" s="177" t="s">
        <v>896</v>
      </c>
    </row>
    <row r="128" spans="1:65" s="2" customFormat="1" ht="19.5">
      <c r="A128" s="32"/>
      <c r="B128" s="33"/>
      <c r="C128" s="32"/>
      <c r="D128" s="179" t="s">
        <v>147</v>
      </c>
      <c r="E128" s="32"/>
      <c r="F128" s="180" t="s">
        <v>895</v>
      </c>
      <c r="G128" s="32"/>
      <c r="H128" s="32"/>
      <c r="I128" s="101"/>
      <c r="J128" s="32"/>
      <c r="K128" s="32"/>
      <c r="L128" s="33"/>
      <c r="M128" s="181"/>
      <c r="N128" s="182"/>
      <c r="O128" s="58"/>
      <c r="P128" s="58"/>
      <c r="Q128" s="58"/>
      <c r="R128" s="58"/>
      <c r="S128" s="58"/>
      <c r="T128" s="59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7" t="s">
        <v>147</v>
      </c>
      <c r="AU128" s="17" t="s">
        <v>84</v>
      </c>
    </row>
    <row r="129" spans="1:65" s="2" customFormat="1" ht="16.5" customHeight="1">
      <c r="A129" s="32"/>
      <c r="B129" s="165"/>
      <c r="C129" s="166" t="s">
        <v>169</v>
      </c>
      <c r="D129" s="166" t="s">
        <v>140</v>
      </c>
      <c r="E129" s="167" t="s">
        <v>897</v>
      </c>
      <c r="F129" s="168" t="s">
        <v>898</v>
      </c>
      <c r="G129" s="169" t="s">
        <v>556</v>
      </c>
      <c r="H129" s="170">
        <v>16</v>
      </c>
      <c r="I129" s="171"/>
      <c r="J129" s="172">
        <f>ROUND(I129*H129,2)</f>
        <v>0</v>
      </c>
      <c r="K129" s="168" t="s">
        <v>1</v>
      </c>
      <c r="L129" s="33"/>
      <c r="M129" s="173" t="s">
        <v>1</v>
      </c>
      <c r="N129" s="174" t="s">
        <v>40</v>
      </c>
      <c r="O129" s="58"/>
      <c r="P129" s="175">
        <f>O129*H129</f>
        <v>0</v>
      </c>
      <c r="Q129" s="175">
        <v>0</v>
      </c>
      <c r="R129" s="175">
        <f>Q129*H129</f>
        <v>0</v>
      </c>
      <c r="S129" s="175">
        <v>0</v>
      </c>
      <c r="T129" s="176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77" t="s">
        <v>557</v>
      </c>
      <c r="AT129" s="177" t="s">
        <v>140</v>
      </c>
      <c r="AU129" s="177" t="s">
        <v>84</v>
      </c>
      <c r="AY129" s="17" t="s">
        <v>137</v>
      </c>
      <c r="BE129" s="178">
        <f>IF(N129="základní",J129,0)</f>
        <v>0</v>
      </c>
      <c r="BF129" s="178">
        <f>IF(N129="snížená",J129,0)</f>
        <v>0</v>
      </c>
      <c r="BG129" s="178">
        <f>IF(N129="zákl. přenesená",J129,0)</f>
        <v>0</v>
      </c>
      <c r="BH129" s="178">
        <f>IF(N129="sníž. přenesená",J129,0)</f>
        <v>0</v>
      </c>
      <c r="BI129" s="178">
        <f>IF(N129="nulová",J129,0)</f>
        <v>0</v>
      </c>
      <c r="BJ129" s="17" t="s">
        <v>82</v>
      </c>
      <c r="BK129" s="178">
        <f>ROUND(I129*H129,2)</f>
        <v>0</v>
      </c>
      <c r="BL129" s="17" t="s">
        <v>557</v>
      </c>
      <c r="BM129" s="177" t="s">
        <v>899</v>
      </c>
    </row>
    <row r="130" spans="1:65" s="2" customFormat="1">
      <c r="A130" s="32"/>
      <c r="B130" s="33"/>
      <c r="C130" s="32"/>
      <c r="D130" s="179" t="s">
        <v>147</v>
      </c>
      <c r="E130" s="32"/>
      <c r="F130" s="180" t="s">
        <v>898</v>
      </c>
      <c r="G130" s="32"/>
      <c r="H130" s="32"/>
      <c r="I130" s="101"/>
      <c r="J130" s="32"/>
      <c r="K130" s="32"/>
      <c r="L130" s="33"/>
      <c r="M130" s="181"/>
      <c r="N130" s="182"/>
      <c r="O130" s="58"/>
      <c r="P130" s="58"/>
      <c r="Q130" s="58"/>
      <c r="R130" s="58"/>
      <c r="S130" s="58"/>
      <c r="T130" s="59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7" t="s">
        <v>147</v>
      </c>
      <c r="AU130" s="17" t="s">
        <v>84</v>
      </c>
    </row>
    <row r="131" spans="1:65" s="2" customFormat="1" ht="16.5" customHeight="1">
      <c r="A131" s="32"/>
      <c r="B131" s="165"/>
      <c r="C131" s="166" t="s">
        <v>145</v>
      </c>
      <c r="D131" s="166" t="s">
        <v>140</v>
      </c>
      <c r="E131" s="167" t="s">
        <v>900</v>
      </c>
      <c r="F131" s="168" t="s">
        <v>901</v>
      </c>
      <c r="G131" s="169" t="s">
        <v>217</v>
      </c>
      <c r="H131" s="170">
        <v>1</v>
      </c>
      <c r="I131" s="171"/>
      <c r="J131" s="172">
        <f>ROUND(I131*H131,2)</f>
        <v>0</v>
      </c>
      <c r="K131" s="168" t="s">
        <v>1</v>
      </c>
      <c r="L131" s="33"/>
      <c r="M131" s="173" t="s">
        <v>1</v>
      </c>
      <c r="N131" s="174" t="s">
        <v>40</v>
      </c>
      <c r="O131" s="58"/>
      <c r="P131" s="175">
        <f>O131*H131</f>
        <v>0</v>
      </c>
      <c r="Q131" s="175">
        <v>0</v>
      </c>
      <c r="R131" s="175">
        <f>Q131*H131</f>
        <v>0</v>
      </c>
      <c r="S131" s="175">
        <v>0</v>
      </c>
      <c r="T131" s="176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77" t="s">
        <v>557</v>
      </c>
      <c r="AT131" s="177" t="s">
        <v>140</v>
      </c>
      <c r="AU131" s="177" t="s">
        <v>84</v>
      </c>
      <c r="AY131" s="17" t="s">
        <v>137</v>
      </c>
      <c r="BE131" s="178">
        <f>IF(N131="základní",J131,0)</f>
        <v>0</v>
      </c>
      <c r="BF131" s="178">
        <f>IF(N131="snížená",J131,0)</f>
        <v>0</v>
      </c>
      <c r="BG131" s="178">
        <f>IF(N131="zákl. přenesená",J131,0)</f>
        <v>0</v>
      </c>
      <c r="BH131" s="178">
        <f>IF(N131="sníž. přenesená",J131,0)</f>
        <v>0</v>
      </c>
      <c r="BI131" s="178">
        <f>IF(N131="nulová",J131,0)</f>
        <v>0</v>
      </c>
      <c r="BJ131" s="17" t="s">
        <v>82</v>
      </c>
      <c r="BK131" s="178">
        <f>ROUND(I131*H131,2)</f>
        <v>0</v>
      </c>
      <c r="BL131" s="17" t="s">
        <v>557</v>
      </c>
      <c r="BM131" s="177" t="s">
        <v>902</v>
      </c>
    </row>
    <row r="132" spans="1:65" s="2" customFormat="1">
      <c r="A132" s="32"/>
      <c r="B132" s="33"/>
      <c r="C132" s="32"/>
      <c r="D132" s="179" t="s">
        <v>147</v>
      </c>
      <c r="E132" s="32"/>
      <c r="F132" s="180" t="s">
        <v>901</v>
      </c>
      <c r="G132" s="32"/>
      <c r="H132" s="32"/>
      <c r="I132" s="101"/>
      <c r="J132" s="32"/>
      <c r="K132" s="32"/>
      <c r="L132" s="33"/>
      <c r="M132" s="181"/>
      <c r="N132" s="182"/>
      <c r="O132" s="58"/>
      <c r="P132" s="58"/>
      <c r="Q132" s="58"/>
      <c r="R132" s="58"/>
      <c r="S132" s="58"/>
      <c r="T132" s="59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T132" s="17" t="s">
        <v>147</v>
      </c>
      <c r="AU132" s="17" t="s">
        <v>84</v>
      </c>
    </row>
    <row r="133" spans="1:65" s="2" customFormat="1" ht="24" customHeight="1">
      <c r="A133" s="32"/>
      <c r="B133" s="165"/>
      <c r="C133" s="166" t="s">
        <v>179</v>
      </c>
      <c r="D133" s="166" t="s">
        <v>140</v>
      </c>
      <c r="E133" s="167" t="s">
        <v>903</v>
      </c>
      <c r="F133" s="168" t="s">
        <v>904</v>
      </c>
      <c r="G133" s="169" t="s">
        <v>217</v>
      </c>
      <c r="H133" s="170">
        <v>1</v>
      </c>
      <c r="I133" s="171"/>
      <c r="J133" s="172">
        <f>ROUND(I133*H133,2)</f>
        <v>0</v>
      </c>
      <c r="K133" s="168" t="s">
        <v>1</v>
      </c>
      <c r="L133" s="33"/>
      <c r="M133" s="173" t="s">
        <v>1</v>
      </c>
      <c r="N133" s="174" t="s">
        <v>40</v>
      </c>
      <c r="O133" s="58"/>
      <c r="P133" s="175">
        <f>O133*H133</f>
        <v>0</v>
      </c>
      <c r="Q133" s="175">
        <v>0</v>
      </c>
      <c r="R133" s="175">
        <f>Q133*H133</f>
        <v>0</v>
      </c>
      <c r="S133" s="175">
        <v>0</v>
      </c>
      <c r="T133" s="176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77" t="s">
        <v>557</v>
      </c>
      <c r="AT133" s="177" t="s">
        <v>140</v>
      </c>
      <c r="AU133" s="177" t="s">
        <v>84</v>
      </c>
      <c r="AY133" s="17" t="s">
        <v>137</v>
      </c>
      <c r="BE133" s="178">
        <f>IF(N133="základní",J133,0)</f>
        <v>0</v>
      </c>
      <c r="BF133" s="178">
        <f>IF(N133="snížená",J133,0)</f>
        <v>0</v>
      </c>
      <c r="BG133" s="178">
        <f>IF(N133="zákl. přenesená",J133,0)</f>
        <v>0</v>
      </c>
      <c r="BH133" s="178">
        <f>IF(N133="sníž. přenesená",J133,0)</f>
        <v>0</v>
      </c>
      <c r="BI133" s="178">
        <f>IF(N133="nulová",J133,0)</f>
        <v>0</v>
      </c>
      <c r="BJ133" s="17" t="s">
        <v>82</v>
      </c>
      <c r="BK133" s="178">
        <f>ROUND(I133*H133,2)</f>
        <v>0</v>
      </c>
      <c r="BL133" s="17" t="s">
        <v>557</v>
      </c>
      <c r="BM133" s="177" t="s">
        <v>905</v>
      </c>
    </row>
    <row r="134" spans="1:65" s="2" customFormat="1" ht="19.5">
      <c r="A134" s="32"/>
      <c r="B134" s="33"/>
      <c r="C134" s="32"/>
      <c r="D134" s="179" t="s">
        <v>147</v>
      </c>
      <c r="E134" s="32"/>
      <c r="F134" s="180" t="s">
        <v>904</v>
      </c>
      <c r="G134" s="32"/>
      <c r="H134" s="32"/>
      <c r="I134" s="101"/>
      <c r="J134" s="32"/>
      <c r="K134" s="32"/>
      <c r="L134" s="33"/>
      <c r="M134" s="181"/>
      <c r="N134" s="182"/>
      <c r="O134" s="58"/>
      <c r="P134" s="58"/>
      <c r="Q134" s="58"/>
      <c r="R134" s="58"/>
      <c r="S134" s="58"/>
      <c r="T134" s="59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7" t="s">
        <v>147</v>
      </c>
      <c r="AU134" s="17" t="s">
        <v>84</v>
      </c>
    </row>
    <row r="135" spans="1:65" s="2" customFormat="1" ht="48" customHeight="1">
      <c r="A135" s="32"/>
      <c r="B135" s="165"/>
      <c r="C135" s="166" t="s">
        <v>138</v>
      </c>
      <c r="D135" s="166" t="s">
        <v>140</v>
      </c>
      <c r="E135" s="167" t="s">
        <v>906</v>
      </c>
      <c r="F135" s="168" t="s">
        <v>907</v>
      </c>
      <c r="G135" s="169" t="s">
        <v>217</v>
      </c>
      <c r="H135" s="170">
        <v>1</v>
      </c>
      <c r="I135" s="171"/>
      <c r="J135" s="172">
        <f>ROUND(I135*H135,2)</f>
        <v>0</v>
      </c>
      <c r="K135" s="168" t="s">
        <v>1</v>
      </c>
      <c r="L135" s="33"/>
      <c r="M135" s="173" t="s">
        <v>1</v>
      </c>
      <c r="N135" s="174" t="s">
        <v>40</v>
      </c>
      <c r="O135" s="58"/>
      <c r="P135" s="175">
        <f>O135*H135</f>
        <v>0</v>
      </c>
      <c r="Q135" s="175">
        <v>0</v>
      </c>
      <c r="R135" s="175">
        <f>Q135*H135</f>
        <v>0</v>
      </c>
      <c r="S135" s="175">
        <v>0</v>
      </c>
      <c r="T135" s="176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77" t="s">
        <v>557</v>
      </c>
      <c r="AT135" s="177" t="s">
        <v>140</v>
      </c>
      <c r="AU135" s="177" t="s">
        <v>84</v>
      </c>
      <c r="AY135" s="17" t="s">
        <v>137</v>
      </c>
      <c r="BE135" s="178">
        <f>IF(N135="základní",J135,0)</f>
        <v>0</v>
      </c>
      <c r="BF135" s="178">
        <f>IF(N135="snížená",J135,0)</f>
        <v>0</v>
      </c>
      <c r="BG135" s="178">
        <f>IF(N135="zákl. přenesená",J135,0)</f>
        <v>0</v>
      </c>
      <c r="BH135" s="178">
        <f>IF(N135="sníž. přenesená",J135,0)</f>
        <v>0</v>
      </c>
      <c r="BI135" s="178">
        <f>IF(N135="nulová",J135,0)</f>
        <v>0</v>
      </c>
      <c r="BJ135" s="17" t="s">
        <v>82</v>
      </c>
      <c r="BK135" s="178">
        <f>ROUND(I135*H135,2)</f>
        <v>0</v>
      </c>
      <c r="BL135" s="17" t="s">
        <v>557</v>
      </c>
      <c r="BM135" s="177" t="s">
        <v>908</v>
      </c>
    </row>
    <row r="136" spans="1:65" s="2" customFormat="1" ht="29.25">
      <c r="A136" s="32"/>
      <c r="B136" s="33"/>
      <c r="C136" s="32"/>
      <c r="D136" s="179" t="s">
        <v>147</v>
      </c>
      <c r="E136" s="32"/>
      <c r="F136" s="180" t="s">
        <v>907</v>
      </c>
      <c r="G136" s="32"/>
      <c r="H136" s="32"/>
      <c r="I136" s="101"/>
      <c r="J136" s="32"/>
      <c r="K136" s="32"/>
      <c r="L136" s="33"/>
      <c r="M136" s="181"/>
      <c r="N136" s="182"/>
      <c r="O136" s="58"/>
      <c r="P136" s="58"/>
      <c r="Q136" s="58"/>
      <c r="R136" s="58"/>
      <c r="S136" s="58"/>
      <c r="T136" s="59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T136" s="17" t="s">
        <v>147</v>
      </c>
      <c r="AU136" s="17" t="s">
        <v>84</v>
      </c>
    </row>
    <row r="137" spans="1:65" s="2" customFormat="1" ht="24" customHeight="1">
      <c r="A137" s="32"/>
      <c r="B137" s="165"/>
      <c r="C137" s="166" t="s">
        <v>196</v>
      </c>
      <c r="D137" s="166" t="s">
        <v>140</v>
      </c>
      <c r="E137" s="167" t="s">
        <v>909</v>
      </c>
      <c r="F137" s="168" t="s">
        <v>910</v>
      </c>
      <c r="G137" s="169" t="s">
        <v>217</v>
      </c>
      <c r="H137" s="170">
        <v>1</v>
      </c>
      <c r="I137" s="171"/>
      <c r="J137" s="172">
        <f>ROUND(I137*H137,2)</f>
        <v>0</v>
      </c>
      <c r="K137" s="168" t="s">
        <v>1</v>
      </c>
      <c r="L137" s="33"/>
      <c r="M137" s="173" t="s">
        <v>1</v>
      </c>
      <c r="N137" s="174" t="s">
        <v>40</v>
      </c>
      <c r="O137" s="58"/>
      <c r="P137" s="175">
        <f>O137*H137</f>
        <v>0</v>
      </c>
      <c r="Q137" s="175">
        <v>0</v>
      </c>
      <c r="R137" s="175">
        <f>Q137*H137</f>
        <v>0</v>
      </c>
      <c r="S137" s="175">
        <v>0</v>
      </c>
      <c r="T137" s="176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77" t="s">
        <v>557</v>
      </c>
      <c r="AT137" s="177" t="s">
        <v>140</v>
      </c>
      <c r="AU137" s="177" t="s">
        <v>84</v>
      </c>
      <c r="AY137" s="17" t="s">
        <v>137</v>
      </c>
      <c r="BE137" s="178">
        <f>IF(N137="základní",J137,0)</f>
        <v>0</v>
      </c>
      <c r="BF137" s="178">
        <f>IF(N137="snížená",J137,0)</f>
        <v>0</v>
      </c>
      <c r="BG137" s="178">
        <f>IF(N137="zákl. přenesená",J137,0)</f>
        <v>0</v>
      </c>
      <c r="BH137" s="178">
        <f>IF(N137="sníž. přenesená",J137,0)</f>
        <v>0</v>
      </c>
      <c r="BI137" s="178">
        <f>IF(N137="nulová",J137,0)</f>
        <v>0</v>
      </c>
      <c r="BJ137" s="17" t="s">
        <v>82</v>
      </c>
      <c r="BK137" s="178">
        <f>ROUND(I137*H137,2)</f>
        <v>0</v>
      </c>
      <c r="BL137" s="17" t="s">
        <v>557</v>
      </c>
      <c r="BM137" s="177" t="s">
        <v>911</v>
      </c>
    </row>
    <row r="138" spans="1:65" s="2" customFormat="1" ht="29.25">
      <c r="A138" s="32"/>
      <c r="B138" s="33"/>
      <c r="C138" s="32"/>
      <c r="D138" s="179" t="s">
        <v>147</v>
      </c>
      <c r="E138" s="32"/>
      <c r="F138" s="180" t="s">
        <v>912</v>
      </c>
      <c r="G138" s="32"/>
      <c r="H138" s="32"/>
      <c r="I138" s="101"/>
      <c r="J138" s="32"/>
      <c r="K138" s="32"/>
      <c r="L138" s="33"/>
      <c r="M138" s="181"/>
      <c r="N138" s="182"/>
      <c r="O138" s="58"/>
      <c r="P138" s="58"/>
      <c r="Q138" s="58"/>
      <c r="R138" s="58"/>
      <c r="S138" s="58"/>
      <c r="T138" s="59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T138" s="17" t="s">
        <v>147</v>
      </c>
      <c r="AU138" s="17" t="s">
        <v>84</v>
      </c>
    </row>
    <row r="139" spans="1:65" s="2" customFormat="1" ht="60" customHeight="1">
      <c r="A139" s="32"/>
      <c r="B139" s="165"/>
      <c r="C139" s="166" t="s">
        <v>204</v>
      </c>
      <c r="D139" s="166" t="s">
        <v>140</v>
      </c>
      <c r="E139" s="167" t="s">
        <v>913</v>
      </c>
      <c r="F139" s="168" t="s">
        <v>914</v>
      </c>
      <c r="G139" s="169" t="s">
        <v>217</v>
      </c>
      <c r="H139" s="170">
        <v>1</v>
      </c>
      <c r="I139" s="171"/>
      <c r="J139" s="172">
        <f>ROUND(I139*H139,2)</f>
        <v>0</v>
      </c>
      <c r="K139" s="168" t="s">
        <v>1</v>
      </c>
      <c r="L139" s="33"/>
      <c r="M139" s="173" t="s">
        <v>1</v>
      </c>
      <c r="N139" s="174" t="s">
        <v>40</v>
      </c>
      <c r="O139" s="58"/>
      <c r="P139" s="175">
        <f>O139*H139</f>
        <v>0</v>
      </c>
      <c r="Q139" s="175">
        <v>0</v>
      </c>
      <c r="R139" s="175">
        <f>Q139*H139</f>
        <v>0</v>
      </c>
      <c r="S139" s="175">
        <v>0</v>
      </c>
      <c r="T139" s="176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77" t="s">
        <v>557</v>
      </c>
      <c r="AT139" s="177" t="s">
        <v>140</v>
      </c>
      <c r="AU139" s="177" t="s">
        <v>84</v>
      </c>
      <c r="AY139" s="17" t="s">
        <v>137</v>
      </c>
      <c r="BE139" s="178">
        <f>IF(N139="základní",J139,0)</f>
        <v>0</v>
      </c>
      <c r="BF139" s="178">
        <f>IF(N139="snížená",J139,0)</f>
        <v>0</v>
      </c>
      <c r="BG139" s="178">
        <f>IF(N139="zákl. přenesená",J139,0)</f>
        <v>0</v>
      </c>
      <c r="BH139" s="178">
        <f>IF(N139="sníž. přenesená",J139,0)</f>
        <v>0</v>
      </c>
      <c r="BI139" s="178">
        <f>IF(N139="nulová",J139,0)</f>
        <v>0</v>
      </c>
      <c r="BJ139" s="17" t="s">
        <v>82</v>
      </c>
      <c r="BK139" s="178">
        <f>ROUND(I139*H139,2)</f>
        <v>0</v>
      </c>
      <c r="BL139" s="17" t="s">
        <v>557</v>
      </c>
      <c r="BM139" s="177" t="s">
        <v>915</v>
      </c>
    </row>
    <row r="140" spans="1:65" s="2" customFormat="1" ht="48.75">
      <c r="A140" s="32"/>
      <c r="B140" s="33"/>
      <c r="C140" s="32"/>
      <c r="D140" s="179" t="s">
        <v>147</v>
      </c>
      <c r="E140" s="32"/>
      <c r="F140" s="180" t="s">
        <v>916</v>
      </c>
      <c r="G140" s="32"/>
      <c r="H140" s="32"/>
      <c r="I140" s="101"/>
      <c r="J140" s="32"/>
      <c r="K140" s="32"/>
      <c r="L140" s="33"/>
      <c r="M140" s="181"/>
      <c r="N140" s="182"/>
      <c r="O140" s="58"/>
      <c r="P140" s="58"/>
      <c r="Q140" s="58"/>
      <c r="R140" s="58"/>
      <c r="S140" s="58"/>
      <c r="T140" s="59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7" t="s">
        <v>147</v>
      </c>
      <c r="AU140" s="17" t="s">
        <v>84</v>
      </c>
    </row>
    <row r="141" spans="1:65" s="2" customFormat="1" ht="48" customHeight="1">
      <c r="A141" s="32"/>
      <c r="B141" s="165"/>
      <c r="C141" s="166" t="s">
        <v>209</v>
      </c>
      <c r="D141" s="166" t="s">
        <v>140</v>
      </c>
      <c r="E141" s="167" t="s">
        <v>917</v>
      </c>
      <c r="F141" s="168" t="s">
        <v>918</v>
      </c>
      <c r="G141" s="169" t="s">
        <v>217</v>
      </c>
      <c r="H141" s="170">
        <v>1</v>
      </c>
      <c r="I141" s="171"/>
      <c r="J141" s="172">
        <f>ROUND(I141*H141,2)</f>
        <v>0</v>
      </c>
      <c r="K141" s="168" t="s">
        <v>1</v>
      </c>
      <c r="L141" s="33"/>
      <c r="M141" s="173" t="s">
        <v>1</v>
      </c>
      <c r="N141" s="174" t="s">
        <v>40</v>
      </c>
      <c r="O141" s="58"/>
      <c r="P141" s="175">
        <f>O141*H141</f>
        <v>0</v>
      </c>
      <c r="Q141" s="175">
        <v>0</v>
      </c>
      <c r="R141" s="175">
        <f>Q141*H141</f>
        <v>0</v>
      </c>
      <c r="S141" s="175">
        <v>0</v>
      </c>
      <c r="T141" s="176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77" t="s">
        <v>557</v>
      </c>
      <c r="AT141" s="177" t="s">
        <v>140</v>
      </c>
      <c r="AU141" s="177" t="s">
        <v>84</v>
      </c>
      <c r="AY141" s="17" t="s">
        <v>137</v>
      </c>
      <c r="BE141" s="178">
        <f>IF(N141="základní",J141,0)</f>
        <v>0</v>
      </c>
      <c r="BF141" s="178">
        <f>IF(N141="snížená",J141,0)</f>
        <v>0</v>
      </c>
      <c r="BG141" s="178">
        <f>IF(N141="zákl. přenesená",J141,0)</f>
        <v>0</v>
      </c>
      <c r="BH141" s="178">
        <f>IF(N141="sníž. přenesená",J141,0)</f>
        <v>0</v>
      </c>
      <c r="BI141" s="178">
        <f>IF(N141="nulová",J141,0)</f>
        <v>0</v>
      </c>
      <c r="BJ141" s="17" t="s">
        <v>82</v>
      </c>
      <c r="BK141" s="178">
        <f>ROUND(I141*H141,2)</f>
        <v>0</v>
      </c>
      <c r="BL141" s="17" t="s">
        <v>557</v>
      </c>
      <c r="BM141" s="177" t="s">
        <v>919</v>
      </c>
    </row>
    <row r="142" spans="1:65" s="2" customFormat="1" ht="39">
      <c r="A142" s="32"/>
      <c r="B142" s="33"/>
      <c r="C142" s="32"/>
      <c r="D142" s="179" t="s">
        <v>147</v>
      </c>
      <c r="E142" s="32"/>
      <c r="F142" s="180" t="s">
        <v>920</v>
      </c>
      <c r="G142" s="32"/>
      <c r="H142" s="32"/>
      <c r="I142" s="101"/>
      <c r="J142" s="32"/>
      <c r="K142" s="32"/>
      <c r="L142" s="33"/>
      <c r="M142" s="181"/>
      <c r="N142" s="182"/>
      <c r="O142" s="58"/>
      <c r="P142" s="58"/>
      <c r="Q142" s="58"/>
      <c r="R142" s="58"/>
      <c r="S142" s="58"/>
      <c r="T142" s="59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7" t="s">
        <v>147</v>
      </c>
      <c r="AU142" s="17" t="s">
        <v>84</v>
      </c>
    </row>
    <row r="143" spans="1:65" s="2" customFormat="1" ht="72" customHeight="1">
      <c r="A143" s="32"/>
      <c r="B143" s="165"/>
      <c r="C143" s="166" t="s">
        <v>214</v>
      </c>
      <c r="D143" s="166" t="s">
        <v>140</v>
      </c>
      <c r="E143" s="167" t="s">
        <v>921</v>
      </c>
      <c r="F143" s="168" t="s">
        <v>922</v>
      </c>
      <c r="G143" s="169" t="s">
        <v>217</v>
      </c>
      <c r="H143" s="170">
        <v>1</v>
      </c>
      <c r="I143" s="171"/>
      <c r="J143" s="172">
        <f>ROUND(I143*H143,2)</f>
        <v>0</v>
      </c>
      <c r="K143" s="168" t="s">
        <v>1</v>
      </c>
      <c r="L143" s="33"/>
      <c r="M143" s="173" t="s">
        <v>1</v>
      </c>
      <c r="N143" s="174" t="s">
        <v>40</v>
      </c>
      <c r="O143" s="58"/>
      <c r="P143" s="175">
        <f>O143*H143</f>
        <v>0</v>
      </c>
      <c r="Q143" s="175">
        <v>0</v>
      </c>
      <c r="R143" s="175">
        <f>Q143*H143</f>
        <v>0</v>
      </c>
      <c r="S143" s="175">
        <v>0</v>
      </c>
      <c r="T143" s="176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77" t="s">
        <v>557</v>
      </c>
      <c r="AT143" s="177" t="s">
        <v>140</v>
      </c>
      <c r="AU143" s="177" t="s">
        <v>84</v>
      </c>
      <c r="AY143" s="17" t="s">
        <v>137</v>
      </c>
      <c r="BE143" s="178">
        <f>IF(N143="základní",J143,0)</f>
        <v>0</v>
      </c>
      <c r="BF143" s="178">
        <f>IF(N143="snížená",J143,0)</f>
        <v>0</v>
      </c>
      <c r="BG143" s="178">
        <f>IF(N143="zákl. přenesená",J143,0)</f>
        <v>0</v>
      </c>
      <c r="BH143" s="178">
        <f>IF(N143="sníž. přenesená",J143,0)</f>
        <v>0</v>
      </c>
      <c r="BI143" s="178">
        <f>IF(N143="nulová",J143,0)</f>
        <v>0</v>
      </c>
      <c r="BJ143" s="17" t="s">
        <v>82</v>
      </c>
      <c r="BK143" s="178">
        <f>ROUND(I143*H143,2)</f>
        <v>0</v>
      </c>
      <c r="BL143" s="17" t="s">
        <v>557</v>
      </c>
      <c r="BM143" s="177" t="s">
        <v>923</v>
      </c>
    </row>
    <row r="144" spans="1:65" s="2" customFormat="1" ht="58.5">
      <c r="A144" s="32"/>
      <c r="B144" s="33"/>
      <c r="C144" s="32"/>
      <c r="D144" s="179" t="s">
        <v>147</v>
      </c>
      <c r="E144" s="32"/>
      <c r="F144" s="180" t="s">
        <v>924</v>
      </c>
      <c r="G144" s="32"/>
      <c r="H144" s="32"/>
      <c r="I144" s="101"/>
      <c r="J144" s="32"/>
      <c r="K144" s="32"/>
      <c r="L144" s="33"/>
      <c r="M144" s="181"/>
      <c r="N144" s="182"/>
      <c r="O144" s="58"/>
      <c r="P144" s="58"/>
      <c r="Q144" s="58"/>
      <c r="R144" s="58"/>
      <c r="S144" s="58"/>
      <c r="T144" s="59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T144" s="17" t="s">
        <v>147</v>
      </c>
      <c r="AU144" s="17" t="s">
        <v>84</v>
      </c>
    </row>
    <row r="145" spans="1:65" s="2" customFormat="1" ht="36" customHeight="1">
      <c r="A145" s="32"/>
      <c r="B145" s="165"/>
      <c r="C145" s="166" t="s">
        <v>219</v>
      </c>
      <c r="D145" s="166" t="s">
        <v>140</v>
      </c>
      <c r="E145" s="167" t="s">
        <v>925</v>
      </c>
      <c r="F145" s="168" t="s">
        <v>926</v>
      </c>
      <c r="G145" s="169" t="s">
        <v>217</v>
      </c>
      <c r="H145" s="170">
        <v>1</v>
      </c>
      <c r="I145" s="171"/>
      <c r="J145" s="172">
        <f>ROUND(I145*H145,2)</f>
        <v>0</v>
      </c>
      <c r="K145" s="168" t="s">
        <v>1</v>
      </c>
      <c r="L145" s="33"/>
      <c r="M145" s="173" t="s">
        <v>1</v>
      </c>
      <c r="N145" s="174" t="s">
        <v>40</v>
      </c>
      <c r="O145" s="58"/>
      <c r="P145" s="175">
        <f>O145*H145</f>
        <v>0</v>
      </c>
      <c r="Q145" s="175">
        <v>0</v>
      </c>
      <c r="R145" s="175">
        <f>Q145*H145</f>
        <v>0</v>
      </c>
      <c r="S145" s="175">
        <v>0</v>
      </c>
      <c r="T145" s="176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77" t="s">
        <v>557</v>
      </c>
      <c r="AT145" s="177" t="s">
        <v>140</v>
      </c>
      <c r="AU145" s="177" t="s">
        <v>84</v>
      </c>
      <c r="AY145" s="17" t="s">
        <v>137</v>
      </c>
      <c r="BE145" s="178">
        <f>IF(N145="základní",J145,0)</f>
        <v>0</v>
      </c>
      <c r="BF145" s="178">
        <f>IF(N145="snížená",J145,0)</f>
        <v>0</v>
      </c>
      <c r="BG145" s="178">
        <f>IF(N145="zákl. přenesená",J145,0)</f>
        <v>0</v>
      </c>
      <c r="BH145" s="178">
        <f>IF(N145="sníž. přenesená",J145,0)</f>
        <v>0</v>
      </c>
      <c r="BI145" s="178">
        <f>IF(N145="nulová",J145,0)</f>
        <v>0</v>
      </c>
      <c r="BJ145" s="17" t="s">
        <v>82</v>
      </c>
      <c r="BK145" s="178">
        <f>ROUND(I145*H145,2)</f>
        <v>0</v>
      </c>
      <c r="BL145" s="17" t="s">
        <v>557</v>
      </c>
      <c r="BM145" s="177" t="s">
        <v>927</v>
      </c>
    </row>
    <row r="146" spans="1:65" s="2" customFormat="1" ht="39">
      <c r="A146" s="32"/>
      <c r="B146" s="33"/>
      <c r="C146" s="32"/>
      <c r="D146" s="179" t="s">
        <v>147</v>
      </c>
      <c r="E146" s="32"/>
      <c r="F146" s="180" t="s">
        <v>928</v>
      </c>
      <c r="G146" s="32"/>
      <c r="H146" s="32"/>
      <c r="I146" s="101"/>
      <c r="J146" s="32"/>
      <c r="K146" s="32"/>
      <c r="L146" s="33"/>
      <c r="M146" s="181"/>
      <c r="N146" s="182"/>
      <c r="O146" s="58"/>
      <c r="P146" s="58"/>
      <c r="Q146" s="58"/>
      <c r="R146" s="58"/>
      <c r="S146" s="58"/>
      <c r="T146" s="59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T146" s="17" t="s">
        <v>147</v>
      </c>
      <c r="AU146" s="17" t="s">
        <v>84</v>
      </c>
    </row>
    <row r="147" spans="1:65" s="2" customFormat="1" ht="16.5" customHeight="1">
      <c r="A147" s="32"/>
      <c r="B147" s="165"/>
      <c r="C147" s="166" t="s">
        <v>226</v>
      </c>
      <c r="D147" s="166" t="s">
        <v>140</v>
      </c>
      <c r="E147" s="167" t="s">
        <v>929</v>
      </c>
      <c r="F147" s="168" t="s">
        <v>930</v>
      </c>
      <c r="G147" s="169" t="s">
        <v>217</v>
      </c>
      <c r="H147" s="170">
        <v>1</v>
      </c>
      <c r="I147" s="171"/>
      <c r="J147" s="172">
        <f>ROUND(I147*H147,2)</f>
        <v>0</v>
      </c>
      <c r="K147" s="168" t="s">
        <v>1</v>
      </c>
      <c r="L147" s="33"/>
      <c r="M147" s="173" t="s">
        <v>1</v>
      </c>
      <c r="N147" s="174" t="s">
        <v>40</v>
      </c>
      <c r="O147" s="58"/>
      <c r="P147" s="175">
        <f>O147*H147</f>
        <v>0</v>
      </c>
      <c r="Q147" s="175">
        <v>0</v>
      </c>
      <c r="R147" s="175">
        <f>Q147*H147</f>
        <v>0</v>
      </c>
      <c r="S147" s="175">
        <v>0</v>
      </c>
      <c r="T147" s="176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77" t="s">
        <v>557</v>
      </c>
      <c r="AT147" s="177" t="s">
        <v>140</v>
      </c>
      <c r="AU147" s="177" t="s">
        <v>84</v>
      </c>
      <c r="AY147" s="17" t="s">
        <v>137</v>
      </c>
      <c r="BE147" s="178">
        <f>IF(N147="základní",J147,0)</f>
        <v>0</v>
      </c>
      <c r="BF147" s="178">
        <f>IF(N147="snížená",J147,0)</f>
        <v>0</v>
      </c>
      <c r="BG147" s="178">
        <f>IF(N147="zákl. přenesená",J147,0)</f>
        <v>0</v>
      </c>
      <c r="BH147" s="178">
        <f>IF(N147="sníž. přenesená",J147,0)</f>
        <v>0</v>
      </c>
      <c r="BI147" s="178">
        <f>IF(N147="nulová",J147,0)</f>
        <v>0</v>
      </c>
      <c r="BJ147" s="17" t="s">
        <v>82</v>
      </c>
      <c r="BK147" s="178">
        <f>ROUND(I147*H147,2)</f>
        <v>0</v>
      </c>
      <c r="BL147" s="17" t="s">
        <v>557</v>
      </c>
      <c r="BM147" s="177" t="s">
        <v>931</v>
      </c>
    </row>
    <row r="148" spans="1:65" s="2" customFormat="1">
      <c r="A148" s="32"/>
      <c r="B148" s="33"/>
      <c r="C148" s="32"/>
      <c r="D148" s="179" t="s">
        <v>147</v>
      </c>
      <c r="E148" s="32"/>
      <c r="F148" s="180" t="s">
        <v>930</v>
      </c>
      <c r="G148" s="32"/>
      <c r="H148" s="32"/>
      <c r="I148" s="101"/>
      <c r="J148" s="32"/>
      <c r="K148" s="32"/>
      <c r="L148" s="33"/>
      <c r="M148" s="181"/>
      <c r="N148" s="182"/>
      <c r="O148" s="58"/>
      <c r="P148" s="58"/>
      <c r="Q148" s="58"/>
      <c r="R148" s="58"/>
      <c r="S148" s="58"/>
      <c r="T148" s="59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T148" s="17" t="s">
        <v>147</v>
      </c>
      <c r="AU148" s="17" t="s">
        <v>84</v>
      </c>
    </row>
    <row r="149" spans="1:65" s="2" customFormat="1" ht="16.5" customHeight="1">
      <c r="A149" s="32"/>
      <c r="B149" s="165"/>
      <c r="C149" s="166" t="s">
        <v>230</v>
      </c>
      <c r="D149" s="166" t="s">
        <v>140</v>
      </c>
      <c r="E149" s="167" t="s">
        <v>932</v>
      </c>
      <c r="F149" s="168" t="s">
        <v>933</v>
      </c>
      <c r="G149" s="169" t="s">
        <v>217</v>
      </c>
      <c r="H149" s="170">
        <v>1</v>
      </c>
      <c r="I149" s="171"/>
      <c r="J149" s="172">
        <f>ROUND(I149*H149,2)</f>
        <v>0</v>
      </c>
      <c r="K149" s="168" t="s">
        <v>1</v>
      </c>
      <c r="L149" s="33"/>
      <c r="M149" s="173" t="s">
        <v>1</v>
      </c>
      <c r="N149" s="174" t="s">
        <v>40</v>
      </c>
      <c r="O149" s="58"/>
      <c r="P149" s="175">
        <f>O149*H149</f>
        <v>0</v>
      </c>
      <c r="Q149" s="175">
        <v>0</v>
      </c>
      <c r="R149" s="175">
        <f>Q149*H149</f>
        <v>0</v>
      </c>
      <c r="S149" s="175">
        <v>0</v>
      </c>
      <c r="T149" s="176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77" t="s">
        <v>557</v>
      </c>
      <c r="AT149" s="177" t="s">
        <v>140</v>
      </c>
      <c r="AU149" s="177" t="s">
        <v>84</v>
      </c>
      <c r="AY149" s="17" t="s">
        <v>137</v>
      </c>
      <c r="BE149" s="178">
        <f>IF(N149="základní",J149,0)</f>
        <v>0</v>
      </c>
      <c r="BF149" s="178">
        <f>IF(N149="snížená",J149,0)</f>
        <v>0</v>
      </c>
      <c r="BG149" s="178">
        <f>IF(N149="zákl. přenesená",J149,0)</f>
        <v>0</v>
      </c>
      <c r="BH149" s="178">
        <f>IF(N149="sníž. přenesená",J149,0)</f>
        <v>0</v>
      </c>
      <c r="BI149" s="178">
        <f>IF(N149="nulová",J149,0)</f>
        <v>0</v>
      </c>
      <c r="BJ149" s="17" t="s">
        <v>82</v>
      </c>
      <c r="BK149" s="178">
        <f>ROUND(I149*H149,2)</f>
        <v>0</v>
      </c>
      <c r="BL149" s="17" t="s">
        <v>557</v>
      </c>
      <c r="BM149" s="177" t="s">
        <v>934</v>
      </c>
    </row>
    <row r="150" spans="1:65" s="2" customFormat="1">
      <c r="A150" s="32"/>
      <c r="B150" s="33"/>
      <c r="C150" s="32"/>
      <c r="D150" s="179" t="s">
        <v>147</v>
      </c>
      <c r="E150" s="32"/>
      <c r="F150" s="180" t="s">
        <v>933</v>
      </c>
      <c r="G150" s="32"/>
      <c r="H150" s="32"/>
      <c r="I150" s="101"/>
      <c r="J150" s="32"/>
      <c r="K150" s="32"/>
      <c r="L150" s="33"/>
      <c r="M150" s="223"/>
      <c r="N150" s="224"/>
      <c r="O150" s="225"/>
      <c r="P150" s="225"/>
      <c r="Q150" s="225"/>
      <c r="R150" s="225"/>
      <c r="S150" s="225"/>
      <c r="T150" s="226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T150" s="17" t="s">
        <v>147</v>
      </c>
      <c r="AU150" s="17" t="s">
        <v>84</v>
      </c>
    </row>
    <row r="151" spans="1:65" s="2" customFormat="1" ht="6.95" customHeight="1">
      <c r="A151" s="32"/>
      <c r="B151" s="47"/>
      <c r="C151" s="48"/>
      <c r="D151" s="48"/>
      <c r="E151" s="48"/>
      <c r="F151" s="48"/>
      <c r="G151" s="48"/>
      <c r="H151" s="48"/>
      <c r="I151" s="125"/>
      <c r="J151" s="48"/>
      <c r="K151" s="48"/>
      <c r="L151" s="33"/>
      <c r="M151" s="32"/>
      <c r="O151" s="32"/>
      <c r="P151" s="32"/>
      <c r="Q151" s="32"/>
      <c r="R151" s="32"/>
      <c r="S151" s="32"/>
      <c r="T151" s="32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</row>
  </sheetData>
  <autoFilter ref="C121:K150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001 - Stavebně - konstruk...</vt:lpstr>
      <vt:lpstr>002 - Technické prostředí...</vt:lpstr>
      <vt:lpstr>003 - Ostatní a vedlejší ...</vt:lpstr>
      <vt:lpstr>'001 - Stavebně - konstruk...'!Názvy_tisku</vt:lpstr>
      <vt:lpstr>'002 - Technické prostředí...'!Názvy_tisku</vt:lpstr>
      <vt:lpstr>'003 - Ostatní a vedlejší ...'!Názvy_tisku</vt:lpstr>
      <vt:lpstr>'Rekapitulace stavby'!Názvy_tisku</vt:lpstr>
      <vt:lpstr>'001 - Stavebně - konstruk...'!Oblast_tisku</vt:lpstr>
      <vt:lpstr>'002 - Technické prostředí...'!Oblast_tisku</vt:lpstr>
      <vt:lpstr>'003 - Ostatní a vedlejší 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Krumnikl, Radim</dc:creator>
  <cp:lastModifiedBy>Lorenc Michal</cp:lastModifiedBy>
  <cp:lastPrinted>2020-02-10T08:33:40Z</cp:lastPrinted>
  <dcterms:created xsi:type="dcterms:W3CDTF">2020-01-06T06:19:17Z</dcterms:created>
  <dcterms:modified xsi:type="dcterms:W3CDTF">2020-02-10T09:14:19Z</dcterms:modified>
</cp:coreProperties>
</file>